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eharris/dev/modashboard/resources/public/assets/blog/walkthrough-saas-lbo/"/>
    </mc:Choice>
  </mc:AlternateContent>
  <xr:revisionPtr revIDLastSave="0" documentId="13_ncr:1_{8867453E-153A-EA44-868F-0DF3F3A9E2D1}" xr6:coauthVersionLast="47" xr6:coauthVersionMax="47" xr10:uidLastSave="{00000000-0000-0000-0000-000000000000}"/>
  <bookViews>
    <workbookView xWindow="12820" yWindow="780" windowWidth="21960" windowHeight="22600" xr2:uid="{00000000-000D-0000-FFFF-FFFF00000000}"/>
  </bookViews>
  <sheets>
    <sheet name="Transaction" sheetId="3" r:id="rId1"/>
    <sheet name="Model" sheetId="1" r:id="rId2"/>
    <sheet name="IS" sheetId="2" r:id="rId3"/>
    <sheet name="DATES" sheetId="4" state="hidden" r:id="rId4"/>
    <sheet name="Forecast Logic" sheetId="5" r:id="rId5"/>
    <sheet name="SYS" sheetId="6" state="hidden" r:id="rId6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" i="6" l="1"/>
  <c r="AJ4" i="6"/>
  <c r="AI4" i="6"/>
  <c r="W4" i="6"/>
  <c r="V4" i="6"/>
  <c r="I4" i="6"/>
  <c r="F4" i="6"/>
  <c r="AP3" i="6"/>
  <c r="AP4" i="6" s="1"/>
  <c r="AO3" i="6"/>
  <c r="AO4" i="6" s="1"/>
  <c r="AN3" i="6"/>
  <c r="AN4" i="6" s="1"/>
  <c r="AM3" i="6"/>
  <c r="AJ3" i="6"/>
  <c r="AI3" i="6"/>
  <c r="AH3" i="6"/>
  <c r="AH4" i="6" s="1"/>
  <c r="AG3" i="6"/>
  <c r="AG4" i="6" s="1"/>
  <c r="AD3" i="6"/>
  <c r="AD4" i="6" s="1"/>
  <c r="AC3" i="6"/>
  <c r="AC4" i="6" s="1"/>
  <c r="AB3" i="6"/>
  <c r="AB4" i="6" s="1"/>
  <c r="AA3" i="6"/>
  <c r="AA4" i="6" s="1"/>
  <c r="X3" i="6"/>
  <c r="X4" i="6" s="1"/>
  <c r="W3" i="6"/>
  <c r="V3" i="6"/>
  <c r="U3" i="6"/>
  <c r="U4" i="6" s="1"/>
  <c r="R3" i="6"/>
  <c r="R4" i="6" s="1"/>
  <c r="Q3" i="6"/>
  <c r="Q4" i="6" s="1"/>
  <c r="P3" i="6"/>
  <c r="P4" i="6" s="1"/>
  <c r="O3" i="6"/>
  <c r="O4" i="6" s="1"/>
  <c r="L3" i="6"/>
  <c r="L4" i="6" s="1"/>
  <c r="K3" i="6"/>
  <c r="K4" i="6" s="1"/>
  <c r="J3" i="6"/>
  <c r="J4" i="6" s="1"/>
  <c r="I3" i="6"/>
  <c r="F3" i="6"/>
  <c r="E3" i="6"/>
  <c r="E4" i="6" s="1"/>
  <c r="D3" i="6"/>
  <c r="D4" i="6" s="1"/>
  <c r="C3" i="6"/>
  <c r="C4" i="6" s="1"/>
  <c r="J114" i="5"/>
  <c r="I114" i="5"/>
  <c r="F114" i="5"/>
  <c r="E114" i="5"/>
  <c r="D114" i="5"/>
  <c r="C114" i="5"/>
  <c r="J113" i="5"/>
  <c r="I113" i="5"/>
  <c r="F113" i="5"/>
  <c r="E113" i="5"/>
  <c r="D113" i="5"/>
  <c r="C113" i="5"/>
  <c r="J112" i="5"/>
  <c r="I112" i="5"/>
  <c r="F112" i="5"/>
  <c r="E112" i="5"/>
  <c r="D112" i="5"/>
  <c r="C112" i="5"/>
  <c r="M111" i="5"/>
  <c r="J111" i="5"/>
  <c r="I111" i="5"/>
  <c r="F111" i="5"/>
  <c r="E111" i="5"/>
  <c r="D111" i="5"/>
  <c r="C111" i="5"/>
  <c r="G108" i="5"/>
  <c r="G112" i="5" s="1"/>
  <c r="K107" i="5"/>
  <c r="J107" i="5"/>
  <c r="I107" i="5"/>
  <c r="F107" i="5"/>
  <c r="E107" i="5"/>
  <c r="D107" i="5"/>
  <c r="C107" i="5"/>
  <c r="G107" i="5" s="1"/>
  <c r="J106" i="5"/>
  <c r="I106" i="5"/>
  <c r="F106" i="5"/>
  <c r="E106" i="5"/>
  <c r="D106" i="5"/>
  <c r="C106" i="5"/>
  <c r="M105" i="5"/>
  <c r="K105" i="5"/>
  <c r="K111" i="5" s="1"/>
  <c r="G105" i="5"/>
  <c r="G111" i="5" s="1"/>
  <c r="G102" i="5"/>
  <c r="G106" i="5" s="1"/>
  <c r="L101" i="5"/>
  <c r="M101" i="5" s="1"/>
  <c r="G101" i="5"/>
  <c r="L100" i="5"/>
  <c r="O100" i="5" s="1"/>
  <c r="P100" i="5" s="1"/>
  <c r="Q100" i="5" s="1"/>
  <c r="R100" i="5" s="1"/>
  <c r="G100" i="5"/>
  <c r="C99" i="5"/>
  <c r="D92" i="5"/>
  <c r="C92" i="5"/>
  <c r="F91" i="5"/>
  <c r="F93" i="5" s="1"/>
  <c r="J87" i="5"/>
  <c r="E87" i="5"/>
  <c r="D87" i="5"/>
  <c r="J86" i="5"/>
  <c r="J88" i="5" s="1"/>
  <c r="J83" i="5"/>
  <c r="J92" i="5" s="1"/>
  <c r="J93" i="5" s="1"/>
  <c r="I83" i="5"/>
  <c r="G83" i="5"/>
  <c r="G92" i="5" s="1"/>
  <c r="F83" i="5"/>
  <c r="F92" i="5" s="1"/>
  <c r="E83" i="5"/>
  <c r="E92" i="5" s="1"/>
  <c r="D83" i="5"/>
  <c r="C83" i="5"/>
  <c r="G82" i="5"/>
  <c r="J79" i="5"/>
  <c r="I79" i="5"/>
  <c r="I87" i="5" s="1"/>
  <c r="F79" i="5"/>
  <c r="F87" i="5" s="1"/>
  <c r="E79" i="5"/>
  <c r="D79" i="5"/>
  <c r="C79" i="5"/>
  <c r="C87" i="5" s="1"/>
  <c r="G78" i="5"/>
  <c r="G77" i="5"/>
  <c r="M76" i="5"/>
  <c r="K76" i="5"/>
  <c r="G76" i="5"/>
  <c r="G73" i="5"/>
  <c r="L72" i="5"/>
  <c r="K72" i="5"/>
  <c r="J72" i="5"/>
  <c r="I72" i="5"/>
  <c r="F72" i="5"/>
  <c r="E72" i="5"/>
  <c r="D72" i="5"/>
  <c r="C72" i="5"/>
  <c r="D71" i="5"/>
  <c r="E71" i="5" s="1"/>
  <c r="F71" i="5" s="1"/>
  <c r="C71" i="5"/>
  <c r="K68" i="5"/>
  <c r="K91" i="5" s="1"/>
  <c r="J68" i="5"/>
  <c r="J91" i="5" s="1"/>
  <c r="I68" i="5"/>
  <c r="I91" i="5" s="1"/>
  <c r="F68" i="5"/>
  <c r="E68" i="5"/>
  <c r="E91" i="5" s="1"/>
  <c r="E93" i="5" s="1"/>
  <c r="D68" i="5"/>
  <c r="D91" i="5" s="1"/>
  <c r="D93" i="5" s="1"/>
  <c r="C68" i="5"/>
  <c r="J66" i="5"/>
  <c r="I66" i="5"/>
  <c r="I86" i="5" s="1"/>
  <c r="F66" i="5"/>
  <c r="E66" i="5"/>
  <c r="D66" i="5"/>
  <c r="C66" i="5"/>
  <c r="C86" i="5" s="1"/>
  <c r="C88" i="5" s="1"/>
  <c r="J65" i="5"/>
  <c r="I65" i="5"/>
  <c r="F65" i="5"/>
  <c r="E65" i="5"/>
  <c r="D65" i="5"/>
  <c r="C65" i="5"/>
  <c r="G64" i="5"/>
  <c r="M63" i="5"/>
  <c r="K63" i="5"/>
  <c r="G63" i="5"/>
  <c r="G60" i="5"/>
  <c r="M59" i="5"/>
  <c r="L59" i="5"/>
  <c r="O59" i="5" s="1"/>
  <c r="P59" i="5" s="1"/>
  <c r="Q59" i="5" s="1"/>
  <c r="R59" i="5" s="1"/>
  <c r="G59" i="5"/>
  <c r="L58" i="5"/>
  <c r="G58" i="5"/>
  <c r="G72" i="5" s="1"/>
  <c r="C57" i="5"/>
  <c r="G51" i="5"/>
  <c r="G50" i="5"/>
  <c r="G113" i="5" s="1"/>
  <c r="G49" i="5"/>
  <c r="G65" i="5" s="1"/>
  <c r="G46" i="5"/>
  <c r="K45" i="5"/>
  <c r="G45" i="5"/>
  <c r="G44" i="5"/>
  <c r="G40" i="5"/>
  <c r="F40" i="5"/>
  <c r="J36" i="5"/>
  <c r="I36" i="5"/>
  <c r="F36" i="5"/>
  <c r="E36" i="5"/>
  <c r="D36" i="5"/>
  <c r="C36" i="5"/>
  <c r="G36" i="5" s="1"/>
  <c r="AI35" i="5"/>
  <c r="W35" i="5"/>
  <c r="V35" i="5"/>
  <c r="U35" i="5"/>
  <c r="Y35" i="5" s="1"/>
  <c r="J35" i="5"/>
  <c r="I35" i="5"/>
  <c r="F35" i="5"/>
  <c r="G35" i="5" s="1"/>
  <c r="E35" i="5"/>
  <c r="D35" i="5"/>
  <c r="C35" i="5"/>
  <c r="J34" i="5"/>
  <c r="I34" i="5"/>
  <c r="F34" i="5"/>
  <c r="E34" i="5"/>
  <c r="D34" i="5"/>
  <c r="C34" i="5"/>
  <c r="R33" i="5"/>
  <c r="J33" i="5"/>
  <c r="I33" i="5"/>
  <c r="G33" i="5"/>
  <c r="F33" i="5"/>
  <c r="E33" i="5"/>
  <c r="D33" i="5"/>
  <c r="C33" i="5"/>
  <c r="J32" i="5"/>
  <c r="I32" i="5"/>
  <c r="F32" i="5"/>
  <c r="F37" i="5" s="1"/>
  <c r="F43" i="5" s="1"/>
  <c r="E32" i="5"/>
  <c r="E37" i="5" s="1"/>
  <c r="E43" i="5" s="1"/>
  <c r="D32" i="5"/>
  <c r="D37" i="5" s="1"/>
  <c r="D43" i="5" s="1"/>
  <c r="C32" i="5"/>
  <c r="L29" i="5"/>
  <c r="G29" i="5"/>
  <c r="J21" i="5"/>
  <c r="I21" i="5"/>
  <c r="F21" i="5"/>
  <c r="E21" i="5"/>
  <c r="E20" i="5" s="1"/>
  <c r="D21" i="5"/>
  <c r="G21" i="5" s="1"/>
  <c r="C21" i="5"/>
  <c r="J20" i="5"/>
  <c r="K20" i="5" s="1"/>
  <c r="L20" i="5" s="1"/>
  <c r="D20" i="5"/>
  <c r="C20" i="5"/>
  <c r="J19" i="5"/>
  <c r="I19" i="5"/>
  <c r="G19" i="5"/>
  <c r="F19" i="5"/>
  <c r="E19" i="5"/>
  <c r="D19" i="5"/>
  <c r="C19" i="5"/>
  <c r="G16" i="5"/>
  <c r="G15" i="5"/>
  <c r="L14" i="5"/>
  <c r="G14" i="5"/>
  <c r="M13" i="5"/>
  <c r="K13" i="5"/>
  <c r="G13" i="5"/>
  <c r="O10" i="5"/>
  <c r="P10" i="5" s="1"/>
  <c r="Q10" i="5" s="1"/>
  <c r="R10" i="5" s="1"/>
  <c r="M10" i="5"/>
  <c r="L10" i="5"/>
  <c r="G10" i="5"/>
  <c r="J88" i="2"/>
  <c r="I88" i="2"/>
  <c r="G88" i="2"/>
  <c r="F88" i="2"/>
  <c r="E88" i="2"/>
  <c r="D88" i="2"/>
  <c r="C88" i="2"/>
  <c r="J79" i="2"/>
  <c r="I79" i="2"/>
  <c r="G79" i="2"/>
  <c r="F79" i="2"/>
  <c r="E79" i="2"/>
  <c r="D79" i="2"/>
  <c r="C79" i="2"/>
  <c r="J77" i="2"/>
  <c r="I77" i="2"/>
  <c r="J70" i="2"/>
  <c r="I70" i="2"/>
  <c r="F70" i="2"/>
  <c r="E70" i="2"/>
  <c r="D70" i="2"/>
  <c r="C70" i="2"/>
  <c r="I69" i="2"/>
  <c r="I68" i="2"/>
  <c r="O61" i="2"/>
  <c r="L61" i="2"/>
  <c r="L60" i="2" s="1"/>
  <c r="O60" i="2"/>
  <c r="J60" i="2"/>
  <c r="I60" i="2"/>
  <c r="F60" i="2"/>
  <c r="F61" i="2" s="1"/>
  <c r="E60" i="2"/>
  <c r="D60" i="2"/>
  <c r="C60" i="2"/>
  <c r="P54" i="2"/>
  <c r="Q54" i="2" s="1"/>
  <c r="L54" i="2"/>
  <c r="O54" i="2" s="1"/>
  <c r="F54" i="2"/>
  <c r="E54" i="2"/>
  <c r="J53" i="2"/>
  <c r="I53" i="2"/>
  <c r="F53" i="2"/>
  <c r="L53" i="2" s="1"/>
  <c r="E53" i="2"/>
  <c r="K53" i="2" s="1"/>
  <c r="D53" i="2"/>
  <c r="D54" i="2" s="1"/>
  <c r="C53" i="2"/>
  <c r="G45" i="2"/>
  <c r="J41" i="2"/>
  <c r="D41" i="2"/>
  <c r="C41" i="2"/>
  <c r="G40" i="2"/>
  <c r="G39" i="2"/>
  <c r="G38" i="2"/>
  <c r="J37" i="2"/>
  <c r="I37" i="2"/>
  <c r="F37" i="2"/>
  <c r="F41" i="2" s="1"/>
  <c r="E37" i="2"/>
  <c r="E41" i="2" s="1"/>
  <c r="D37" i="2"/>
  <c r="C37" i="2"/>
  <c r="U36" i="2"/>
  <c r="S36" i="2"/>
  <c r="O36" i="2"/>
  <c r="P36" i="2" s="1"/>
  <c r="Q36" i="2" s="1"/>
  <c r="R36" i="2" s="1"/>
  <c r="M36" i="2"/>
  <c r="L36" i="2"/>
  <c r="K36" i="2"/>
  <c r="G36" i="2"/>
  <c r="G35" i="2"/>
  <c r="I32" i="2"/>
  <c r="J29" i="2"/>
  <c r="I29" i="2"/>
  <c r="F29" i="2"/>
  <c r="E29" i="2"/>
  <c r="D29" i="2"/>
  <c r="C29" i="2"/>
  <c r="G28" i="2"/>
  <c r="K27" i="2"/>
  <c r="G27" i="2"/>
  <c r="K26" i="2"/>
  <c r="G26" i="2"/>
  <c r="O25" i="2"/>
  <c r="M25" i="2"/>
  <c r="L25" i="2"/>
  <c r="K25" i="2"/>
  <c r="G25" i="2"/>
  <c r="I22" i="2"/>
  <c r="I21" i="2"/>
  <c r="I31" i="2" s="1"/>
  <c r="J19" i="2"/>
  <c r="I19" i="2"/>
  <c r="F19" i="2"/>
  <c r="E19" i="2"/>
  <c r="D19" i="2"/>
  <c r="C19" i="2"/>
  <c r="G19" i="2" s="1"/>
  <c r="J12" i="2"/>
  <c r="I12" i="2"/>
  <c r="I86" i="2" s="1"/>
  <c r="I87" i="2" s="1"/>
  <c r="F12" i="2"/>
  <c r="E12" i="2"/>
  <c r="D12" i="2"/>
  <c r="C12" i="2"/>
  <c r="M10" i="2"/>
  <c r="L10" i="2"/>
  <c r="K10" i="2"/>
  <c r="G9" i="2"/>
  <c r="K263" i="1"/>
  <c r="J263" i="1"/>
  <c r="I263" i="1"/>
  <c r="G263" i="1"/>
  <c r="F263" i="1"/>
  <c r="E263" i="1"/>
  <c r="D263" i="1"/>
  <c r="D40" i="5" s="1"/>
  <c r="C263" i="1"/>
  <c r="C40" i="5" s="1"/>
  <c r="J257" i="1"/>
  <c r="I257" i="1"/>
  <c r="G257" i="1"/>
  <c r="F257" i="1"/>
  <c r="E257" i="1"/>
  <c r="D257" i="1"/>
  <c r="C257" i="1"/>
  <c r="AP256" i="1"/>
  <c r="AP35" i="5" s="1"/>
  <c r="AO256" i="1"/>
  <c r="AO35" i="5" s="1"/>
  <c r="AN256" i="1"/>
  <c r="AN35" i="5" s="1"/>
  <c r="AM256" i="1"/>
  <c r="AM35" i="5" s="1"/>
  <c r="AK256" i="1"/>
  <c r="AJ256" i="1"/>
  <c r="AJ35" i="5" s="1"/>
  <c r="AI256" i="1"/>
  <c r="AH256" i="1"/>
  <c r="AH35" i="5" s="1"/>
  <c r="AG256" i="1"/>
  <c r="AG35" i="5" s="1"/>
  <c r="AD256" i="1"/>
  <c r="AD35" i="5" s="1"/>
  <c r="AC256" i="1"/>
  <c r="AC35" i="5" s="1"/>
  <c r="AB256" i="1"/>
  <c r="AB35" i="5" s="1"/>
  <c r="AA256" i="1"/>
  <c r="AA35" i="5" s="1"/>
  <c r="Y256" i="1"/>
  <c r="X256" i="1"/>
  <c r="X35" i="5" s="1"/>
  <c r="W256" i="1"/>
  <c r="V256" i="1"/>
  <c r="U256" i="1"/>
  <c r="R256" i="1"/>
  <c r="R35" i="5" s="1"/>
  <c r="Q256" i="1"/>
  <c r="Q35" i="5" s="1"/>
  <c r="P256" i="1"/>
  <c r="P35" i="5" s="1"/>
  <c r="O256" i="1"/>
  <c r="O35" i="5" s="1"/>
  <c r="M256" i="1"/>
  <c r="L256" i="1"/>
  <c r="L35" i="5" s="1"/>
  <c r="K256" i="1"/>
  <c r="K35" i="5" s="1"/>
  <c r="AQ253" i="1"/>
  <c r="AP253" i="1"/>
  <c r="AP34" i="5" s="1"/>
  <c r="AO253" i="1"/>
  <c r="AO34" i="5" s="1"/>
  <c r="AN253" i="1"/>
  <c r="AN34" i="5" s="1"/>
  <c r="AM253" i="1"/>
  <c r="AM34" i="5" s="1"/>
  <c r="AJ253" i="1"/>
  <c r="AJ34" i="5" s="1"/>
  <c r="AI253" i="1"/>
  <c r="AI34" i="5" s="1"/>
  <c r="AH253" i="1"/>
  <c r="AH34" i="5" s="1"/>
  <c r="AG253" i="1"/>
  <c r="AD253" i="1"/>
  <c r="AD34" i="5" s="1"/>
  <c r="AC253" i="1"/>
  <c r="AB253" i="1"/>
  <c r="AB34" i="5" s="1"/>
  <c r="AA253" i="1"/>
  <c r="AA34" i="5" s="1"/>
  <c r="X253" i="1"/>
  <c r="X34" i="5" s="1"/>
  <c r="W253" i="1"/>
  <c r="W34" i="5" s="1"/>
  <c r="V253" i="1"/>
  <c r="V34" i="5" s="1"/>
  <c r="U253" i="1"/>
  <c r="R253" i="1"/>
  <c r="R34" i="5" s="1"/>
  <c r="Q253" i="1"/>
  <c r="P253" i="1"/>
  <c r="P34" i="5" s="1"/>
  <c r="O253" i="1"/>
  <c r="O34" i="5" s="1"/>
  <c r="L253" i="1"/>
  <c r="L34" i="5" s="1"/>
  <c r="K253" i="1"/>
  <c r="AP250" i="1"/>
  <c r="AP33" i="5" s="1"/>
  <c r="AO250" i="1"/>
  <c r="AO33" i="5" s="1"/>
  <c r="AN250" i="1"/>
  <c r="AN33" i="5" s="1"/>
  <c r="AM250" i="1"/>
  <c r="AJ250" i="1"/>
  <c r="AJ33" i="5" s="1"/>
  <c r="AI250" i="1"/>
  <c r="AI33" i="5" s="1"/>
  <c r="AH250" i="1"/>
  <c r="AG250" i="1"/>
  <c r="AG33" i="5" s="1"/>
  <c r="AD250" i="1"/>
  <c r="AD33" i="5" s="1"/>
  <c r="AC250" i="1"/>
  <c r="AC33" i="5" s="1"/>
  <c r="AB250" i="1"/>
  <c r="AB33" i="5" s="1"/>
  <c r="AA250" i="1"/>
  <c r="Y250" i="1"/>
  <c r="X250" i="1"/>
  <c r="X33" i="5" s="1"/>
  <c r="W250" i="1"/>
  <c r="W33" i="5" s="1"/>
  <c r="V250" i="1"/>
  <c r="V33" i="5" s="1"/>
  <c r="U250" i="1"/>
  <c r="U33" i="5" s="1"/>
  <c r="R250" i="1"/>
  <c r="Q250" i="1"/>
  <c r="Q33" i="5" s="1"/>
  <c r="P250" i="1"/>
  <c r="P33" i="5" s="1"/>
  <c r="O250" i="1"/>
  <c r="L250" i="1"/>
  <c r="L33" i="5" s="1"/>
  <c r="K250" i="1"/>
  <c r="J246" i="1"/>
  <c r="J42" i="5" s="1"/>
  <c r="I246" i="1"/>
  <c r="G246" i="1"/>
  <c r="F246" i="1"/>
  <c r="F42" i="5" s="1"/>
  <c r="E246" i="1"/>
  <c r="E42" i="5" s="1"/>
  <c r="D246" i="1"/>
  <c r="D42" i="5" s="1"/>
  <c r="C246" i="1"/>
  <c r="C42" i="5" s="1"/>
  <c r="K244" i="1"/>
  <c r="AQ243" i="1"/>
  <c r="AP243" i="1"/>
  <c r="AO243" i="1"/>
  <c r="AN243" i="1"/>
  <c r="AM243" i="1"/>
  <c r="AJ243" i="1"/>
  <c r="AI243" i="1"/>
  <c r="AH243" i="1"/>
  <c r="AG243" i="1"/>
  <c r="AD243" i="1"/>
  <c r="AC243" i="1"/>
  <c r="AB243" i="1"/>
  <c r="AA243" i="1"/>
  <c r="X243" i="1"/>
  <c r="W243" i="1"/>
  <c r="V243" i="1"/>
  <c r="U243" i="1"/>
  <c r="R243" i="1"/>
  <c r="Q243" i="1"/>
  <c r="P243" i="1"/>
  <c r="O243" i="1"/>
  <c r="M243" i="1"/>
  <c r="L243" i="1"/>
  <c r="K243" i="1"/>
  <c r="I240" i="1"/>
  <c r="F240" i="1"/>
  <c r="F41" i="5" s="1"/>
  <c r="E240" i="1"/>
  <c r="D240" i="1"/>
  <c r="K238" i="1"/>
  <c r="K235" i="1"/>
  <c r="J233" i="1"/>
  <c r="J240" i="1" s="1"/>
  <c r="I233" i="1"/>
  <c r="F233" i="1"/>
  <c r="E233" i="1"/>
  <c r="D233" i="1"/>
  <c r="C233" i="1"/>
  <c r="AQ232" i="1"/>
  <c r="AP232" i="1"/>
  <c r="AO232" i="1"/>
  <c r="AN232" i="1"/>
  <c r="AM232" i="1"/>
  <c r="AJ232" i="1"/>
  <c r="AI232" i="1"/>
  <c r="AH232" i="1"/>
  <c r="AG232" i="1"/>
  <c r="AK232" i="1" s="1"/>
  <c r="AD232" i="1"/>
  <c r="AE232" i="1" s="1"/>
  <c r="AC232" i="1"/>
  <c r="AB232" i="1"/>
  <c r="AA232" i="1"/>
  <c r="X232" i="1"/>
  <c r="W232" i="1"/>
  <c r="V232" i="1"/>
  <c r="U232" i="1"/>
  <c r="Y232" i="1" s="1"/>
  <c r="S232" i="1"/>
  <c r="R232" i="1"/>
  <c r="Q232" i="1"/>
  <c r="P232" i="1"/>
  <c r="O232" i="1"/>
  <c r="M232" i="1"/>
  <c r="L232" i="1"/>
  <c r="K232" i="1"/>
  <c r="L231" i="1"/>
  <c r="K231" i="1"/>
  <c r="M231" i="1" s="1"/>
  <c r="L223" i="1"/>
  <c r="J223" i="1"/>
  <c r="I223" i="1"/>
  <c r="G223" i="1"/>
  <c r="F223" i="1"/>
  <c r="E223" i="1"/>
  <c r="D223" i="1"/>
  <c r="C223" i="1"/>
  <c r="AQ222" i="1"/>
  <c r="AK222" i="1"/>
  <c r="AE222" i="1"/>
  <c r="Y222" i="1"/>
  <c r="S222" i="1"/>
  <c r="M222" i="1"/>
  <c r="M221" i="1"/>
  <c r="K221" i="1"/>
  <c r="K223" i="1" s="1"/>
  <c r="K217" i="1"/>
  <c r="K83" i="1" s="1"/>
  <c r="L215" i="1" s="1"/>
  <c r="L217" i="1" s="1"/>
  <c r="M217" i="1" s="1"/>
  <c r="J217" i="1"/>
  <c r="I217" i="1"/>
  <c r="F217" i="1"/>
  <c r="G217" i="1" s="1"/>
  <c r="E217" i="1"/>
  <c r="D217" i="1"/>
  <c r="C217" i="1"/>
  <c r="AQ216" i="1"/>
  <c r="AK216" i="1"/>
  <c r="AE216" i="1"/>
  <c r="Y216" i="1"/>
  <c r="S216" i="1"/>
  <c r="M216" i="1"/>
  <c r="M215" i="1"/>
  <c r="K215" i="1"/>
  <c r="K211" i="1"/>
  <c r="J211" i="1"/>
  <c r="I211" i="1"/>
  <c r="F211" i="1"/>
  <c r="G211" i="1" s="1"/>
  <c r="E211" i="1"/>
  <c r="D211" i="1"/>
  <c r="C211" i="1"/>
  <c r="AQ210" i="1"/>
  <c r="AK210" i="1"/>
  <c r="AE210" i="1"/>
  <c r="Y210" i="1"/>
  <c r="S210" i="1"/>
  <c r="M210" i="1"/>
  <c r="M209" i="1"/>
  <c r="K209" i="1"/>
  <c r="J205" i="1"/>
  <c r="I205" i="1"/>
  <c r="F205" i="1"/>
  <c r="G205" i="1" s="1"/>
  <c r="E205" i="1"/>
  <c r="D205" i="1"/>
  <c r="C205" i="1"/>
  <c r="AQ204" i="1"/>
  <c r="AK204" i="1"/>
  <c r="AE204" i="1"/>
  <c r="Y204" i="1"/>
  <c r="S204" i="1"/>
  <c r="M204" i="1"/>
  <c r="M202" i="1"/>
  <c r="K202" i="1"/>
  <c r="J195" i="1"/>
  <c r="I195" i="1"/>
  <c r="F195" i="1"/>
  <c r="E195" i="1"/>
  <c r="D195" i="1"/>
  <c r="C195" i="1"/>
  <c r="K194" i="1"/>
  <c r="K192" i="1"/>
  <c r="J187" i="1"/>
  <c r="I187" i="1"/>
  <c r="F187" i="1"/>
  <c r="G187" i="1" s="1"/>
  <c r="E187" i="1"/>
  <c r="D187" i="1"/>
  <c r="C187" i="1"/>
  <c r="J186" i="1"/>
  <c r="I186" i="1"/>
  <c r="F186" i="1"/>
  <c r="G186" i="1" s="1"/>
  <c r="E186" i="1"/>
  <c r="D186" i="1"/>
  <c r="C186" i="1"/>
  <c r="J185" i="1"/>
  <c r="I185" i="1"/>
  <c r="F185" i="1"/>
  <c r="G185" i="1" s="1"/>
  <c r="E185" i="1"/>
  <c r="D185" i="1"/>
  <c r="C185" i="1"/>
  <c r="C184" i="1"/>
  <c r="P179" i="1"/>
  <c r="Q179" i="1" s="1"/>
  <c r="R179" i="1" s="1"/>
  <c r="O179" i="1"/>
  <c r="M179" i="1"/>
  <c r="L179" i="1"/>
  <c r="J177" i="1"/>
  <c r="J184" i="1" s="1"/>
  <c r="J188" i="1" s="1"/>
  <c r="I177" i="1"/>
  <c r="I184" i="1" s="1"/>
  <c r="I188" i="1" s="1"/>
  <c r="G177" i="1"/>
  <c r="F177" i="1"/>
  <c r="F184" i="1" s="1"/>
  <c r="G184" i="1" s="1"/>
  <c r="E177" i="1"/>
  <c r="E184" i="1" s="1"/>
  <c r="D177" i="1"/>
  <c r="D184" i="1" s="1"/>
  <c r="C177" i="1"/>
  <c r="AQ176" i="1"/>
  <c r="AK176" i="1"/>
  <c r="AE176" i="1"/>
  <c r="Y176" i="1"/>
  <c r="S176" i="1"/>
  <c r="M176" i="1"/>
  <c r="AQ175" i="1"/>
  <c r="AK175" i="1"/>
  <c r="AE175" i="1"/>
  <c r="Y175" i="1"/>
  <c r="S175" i="1"/>
  <c r="M175" i="1"/>
  <c r="M174" i="1"/>
  <c r="K174" i="1"/>
  <c r="J167" i="1"/>
  <c r="I167" i="1"/>
  <c r="G167" i="1"/>
  <c r="F167" i="1"/>
  <c r="E167" i="1"/>
  <c r="D167" i="1"/>
  <c r="C167" i="1"/>
  <c r="AQ166" i="1"/>
  <c r="AK166" i="1"/>
  <c r="AE166" i="1"/>
  <c r="Y166" i="1"/>
  <c r="S166" i="1"/>
  <c r="M166" i="1"/>
  <c r="AQ165" i="1"/>
  <c r="AK165" i="1"/>
  <c r="AE165" i="1"/>
  <c r="Y165" i="1"/>
  <c r="S165" i="1"/>
  <c r="M165" i="1"/>
  <c r="M164" i="1"/>
  <c r="K164" i="1"/>
  <c r="K167" i="1" s="1"/>
  <c r="K62" i="1" s="1"/>
  <c r="L164" i="1" s="1"/>
  <c r="L167" i="1" s="1"/>
  <c r="M167" i="1" s="1"/>
  <c r="M160" i="1"/>
  <c r="J160" i="1"/>
  <c r="I160" i="1"/>
  <c r="G160" i="1"/>
  <c r="F160" i="1"/>
  <c r="E160" i="1"/>
  <c r="D160" i="1"/>
  <c r="C160" i="1"/>
  <c r="L159" i="1"/>
  <c r="AQ158" i="1"/>
  <c r="AK158" i="1"/>
  <c r="AE158" i="1"/>
  <c r="Y158" i="1"/>
  <c r="S158" i="1"/>
  <c r="M158" i="1"/>
  <c r="M157" i="1"/>
  <c r="K157" i="1"/>
  <c r="K160" i="1" s="1"/>
  <c r="M153" i="1"/>
  <c r="J153" i="1"/>
  <c r="I153" i="1"/>
  <c r="F153" i="1"/>
  <c r="G153" i="1" s="1"/>
  <c r="E153" i="1"/>
  <c r="D153" i="1"/>
  <c r="C153" i="1"/>
  <c r="L152" i="1"/>
  <c r="AQ151" i="1"/>
  <c r="AK151" i="1"/>
  <c r="AE151" i="1"/>
  <c r="Y151" i="1"/>
  <c r="S151" i="1"/>
  <c r="M151" i="1"/>
  <c r="M150" i="1"/>
  <c r="K150" i="1"/>
  <c r="K153" i="1" s="1"/>
  <c r="J143" i="1"/>
  <c r="I143" i="1"/>
  <c r="F143" i="1"/>
  <c r="G143" i="1" s="1"/>
  <c r="E143" i="1"/>
  <c r="D143" i="1"/>
  <c r="C143" i="1"/>
  <c r="Q142" i="1"/>
  <c r="Q238" i="1" s="1"/>
  <c r="P142" i="1"/>
  <c r="P238" i="1" s="1"/>
  <c r="O142" i="1"/>
  <c r="O238" i="1" s="1"/>
  <c r="L142" i="1"/>
  <c r="AQ141" i="1"/>
  <c r="AK141" i="1"/>
  <c r="AE141" i="1"/>
  <c r="Y141" i="1"/>
  <c r="S141" i="1"/>
  <c r="M141" i="1"/>
  <c r="M140" i="1"/>
  <c r="K140" i="1"/>
  <c r="K143" i="1" s="1"/>
  <c r="K113" i="1" s="1"/>
  <c r="K69" i="1" s="1"/>
  <c r="L140" i="1" s="1"/>
  <c r="L143" i="1" s="1"/>
  <c r="J136" i="1"/>
  <c r="I136" i="1"/>
  <c r="F136" i="1"/>
  <c r="G136" i="1" s="1"/>
  <c r="E136" i="1"/>
  <c r="D136" i="1"/>
  <c r="C136" i="1"/>
  <c r="P135" i="1"/>
  <c r="O135" i="1"/>
  <c r="M135" i="1"/>
  <c r="L135" i="1"/>
  <c r="L235" i="1" s="1"/>
  <c r="AQ134" i="1"/>
  <c r="AK134" i="1"/>
  <c r="AE134" i="1"/>
  <c r="Y134" i="1"/>
  <c r="S134" i="1"/>
  <c r="M134" i="1"/>
  <c r="M133" i="1"/>
  <c r="K133" i="1"/>
  <c r="K136" i="1" s="1"/>
  <c r="K106" i="1" s="1"/>
  <c r="K56" i="1" s="1"/>
  <c r="L133" i="1" s="1"/>
  <c r="L136" i="1" s="1"/>
  <c r="E129" i="1"/>
  <c r="D129" i="1"/>
  <c r="J124" i="1"/>
  <c r="K114" i="1"/>
  <c r="J114" i="1"/>
  <c r="I114" i="1"/>
  <c r="F114" i="1"/>
  <c r="G114" i="1" s="1"/>
  <c r="E114" i="1"/>
  <c r="D114" i="1"/>
  <c r="C114" i="1"/>
  <c r="J113" i="1"/>
  <c r="I113" i="1"/>
  <c r="F113" i="1"/>
  <c r="G113" i="1" s="1"/>
  <c r="E113" i="1"/>
  <c r="D113" i="1"/>
  <c r="C113" i="1"/>
  <c r="K112" i="1"/>
  <c r="J112" i="1"/>
  <c r="I112" i="1"/>
  <c r="F112" i="1"/>
  <c r="G112" i="1" s="1"/>
  <c r="E112" i="1"/>
  <c r="D112" i="1"/>
  <c r="C112" i="1"/>
  <c r="J111" i="1"/>
  <c r="J129" i="1" s="1"/>
  <c r="I111" i="1"/>
  <c r="F111" i="1"/>
  <c r="E111" i="1"/>
  <c r="D111" i="1"/>
  <c r="C111" i="1"/>
  <c r="J108" i="1"/>
  <c r="K107" i="1"/>
  <c r="J107" i="1"/>
  <c r="I107" i="1"/>
  <c r="F107" i="1"/>
  <c r="G107" i="1" s="1"/>
  <c r="E107" i="1"/>
  <c r="D107" i="1"/>
  <c r="C107" i="1"/>
  <c r="J106" i="1"/>
  <c r="I106" i="1"/>
  <c r="F106" i="1"/>
  <c r="G106" i="1" s="1"/>
  <c r="E106" i="1"/>
  <c r="D106" i="1"/>
  <c r="C106" i="1"/>
  <c r="J105" i="1"/>
  <c r="I105" i="1"/>
  <c r="I124" i="1" s="1"/>
  <c r="F105" i="1"/>
  <c r="E105" i="1"/>
  <c r="D105" i="1"/>
  <c r="C105" i="1"/>
  <c r="J98" i="1"/>
  <c r="R97" i="1"/>
  <c r="U97" i="1" s="1"/>
  <c r="V97" i="1" s="1"/>
  <c r="W97" i="1" s="1"/>
  <c r="X97" i="1" s="1"/>
  <c r="AA97" i="1" s="1"/>
  <c r="AB97" i="1" s="1"/>
  <c r="AC97" i="1" s="1"/>
  <c r="AD97" i="1" s="1"/>
  <c r="AG97" i="1" s="1"/>
  <c r="AH97" i="1" s="1"/>
  <c r="AI97" i="1" s="1"/>
  <c r="AJ97" i="1" s="1"/>
  <c r="AM97" i="1" s="1"/>
  <c r="AN97" i="1" s="1"/>
  <c r="AO97" i="1" s="1"/>
  <c r="AP97" i="1" s="1"/>
  <c r="Q97" i="1"/>
  <c r="P97" i="1"/>
  <c r="O97" i="1"/>
  <c r="L97" i="1"/>
  <c r="J88" i="1"/>
  <c r="J86" i="1"/>
  <c r="I86" i="1"/>
  <c r="F86" i="1"/>
  <c r="G86" i="1" s="1"/>
  <c r="E86" i="1"/>
  <c r="D86" i="1"/>
  <c r="C86" i="1"/>
  <c r="K85" i="1"/>
  <c r="L221" i="1" s="1"/>
  <c r="G85" i="1"/>
  <c r="G84" i="1"/>
  <c r="G83" i="1"/>
  <c r="K82" i="1"/>
  <c r="G82" i="1"/>
  <c r="J79" i="1"/>
  <c r="I79" i="1"/>
  <c r="I88" i="1" s="1"/>
  <c r="G79" i="1"/>
  <c r="F79" i="1"/>
  <c r="F88" i="1" s="1"/>
  <c r="G88" i="1" s="1"/>
  <c r="E79" i="1"/>
  <c r="E88" i="1" s="1"/>
  <c r="G78" i="1"/>
  <c r="G77" i="1"/>
  <c r="G76" i="1"/>
  <c r="J75" i="1"/>
  <c r="I75" i="1"/>
  <c r="F75" i="1"/>
  <c r="G75" i="1" s="1"/>
  <c r="E75" i="1"/>
  <c r="D75" i="1"/>
  <c r="C75" i="1"/>
  <c r="K74" i="1"/>
  <c r="K251" i="1" s="1"/>
  <c r="G74" i="1"/>
  <c r="G73" i="1"/>
  <c r="J71" i="1"/>
  <c r="I71" i="1"/>
  <c r="F71" i="1"/>
  <c r="G71" i="1" s="1"/>
  <c r="E71" i="1"/>
  <c r="D71" i="1"/>
  <c r="D79" i="1" s="1"/>
  <c r="C71" i="1"/>
  <c r="C79" i="1" s="1"/>
  <c r="K70" i="1"/>
  <c r="G70" i="1"/>
  <c r="G69" i="1"/>
  <c r="K68" i="1"/>
  <c r="G68" i="1"/>
  <c r="G67" i="1"/>
  <c r="J64" i="1"/>
  <c r="F64" i="1"/>
  <c r="G64" i="1" s="1"/>
  <c r="E64" i="1"/>
  <c r="E89" i="1" s="1"/>
  <c r="D64" i="1"/>
  <c r="C64" i="1"/>
  <c r="K63" i="1"/>
  <c r="K245" i="1" s="1"/>
  <c r="G63" i="1"/>
  <c r="G62" i="1"/>
  <c r="K61" i="1"/>
  <c r="L157" i="1" s="1"/>
  <c r="L160" i="1" s="1"/>
  <c r="G61" i="1"/>
  <c r="K60" i="1"/>
  <c r="L150" i="1" s="1"/>
  <c r="L153" i="1" s="1"/>
  <c r="G60" i="1"/>
  <c r="J58" i="1"/>
  <c r="I58" i="1"/>
  <c r="I64" i="1" s="1"/>
  <c r="G58" i="1"/>
  <c r="F58" i="1"/>
  <c r="E58" i="1"/>
  <c r="D58" i="1"/>
  <c r="C58" i="1"/>
  <c r="K57" i="1"/>
  <c r="L107" i="1" s="1"/>
  <c r="G57" i="1"/>
  <c r="G56" i="1"/>
  <c r="G55" i="1"/>
  <c r="G54" i="1"/>
  <c r="J45" i="1"/>
  <c r="I45" i="1"/>
  <c r="F45" i="1"/>
  <c r="F98" i="1" s="1"/>
  <c r="E45" i="1"/>
  <c r="E98" i="1" s="1"/>
  <c r="D45" i="1"/>
  <c r="D98" i="1" s="1"/>
  <c r="C45" i="1"/>
  <c r="F41" i="1"/>
  <c r="K40" i="1"/>
  <c r="K40" i="2" s="1"/>
  <c r="J40" i="1"/>
  <c r="I40" i="1"/>
  <c r="F40" i="1"/>
  <c r="E40" i="1"/>
  <c r="D40" i="1"/>
  <c r="C40" i="1"/>
  <c r="G40" i="1" s="1"/>
  <c r="J39" i="1"/>
  <c r="I39" i="1"/>
  <c r="F39" i="1"/>
  <c r="E39" i="1"/>
  <c r="D39" i="1"/>
  <c r="C39" i="1"/>
  <c r="G39" i="1" s="1"/>
  <c r="K38" i="1"/>
  <c r="J38" i="1"/>
  <c r="J37" i="1" s="1"/>
  <c r="I38" i="1"/>
  <c r="F38" i="1"/>
  <c r="E38" i="1"/>
  <c r="D38" i="1"/>
  <c r="C38" i="1"/>
  <c r="I37" i="1"/>
  <c r="F37" i="1"/>
  <c r="E37" i="1"/>
  <c r="E41" i="1" s="1"/>
  <c r="D37" i="1"/>
  <c r="D41" i="1" s="1"/>
  <c r="U36" i="1"/>
  <c r="R36" i="1"/>
  <c r="S36" i="1" s="1"/>
  <c r="Q36" i="1"/>
  <c r="P36" i="1"/>
  <c r="O36" i="1"/>
  <c r="L36" i="1"/>
  <c r="K36" i="1"/>
  <c r="J36" i="1"/>
  <c r="I36" i="1"/>
  <c r="M36" i="1" s="1"/>
  <c r="F36" i="1"/>
  <c r="G36" i="1" s="1"/>
  <c r="E36" i="1"/>
  <c r="D36" i="1"/>
  <c r="C36" i="1"/>
  <c r="J35" i="1"/>
  <c r="J41" i="1" s="1"/>
  <c r="I35" i="1"/>
  <c r="F35" i="1"/>
  <c r="G35" i="1" s="1"/>
  <c r="E35" i="1"/>
  <c r="D35" i="1"/>
  <c r="C35" i="1"/>
  <c r="C29" i="1"/>
  <c r="L28" i="1"/>
  <c r="L28" i="2" s="1"/>
  <c r="K28" i="1"/>
  <c r="K28" i="2" s="1"/>
  <c r="J28" i="1"/>
  <c r="I28" i="1"/>
  <c r="M28" i="1" s="1"/>
  <c r="F28" i="1"/>
  <c r="E28" i="1"/>
  <c r="D28" i="1"/>
  <c r="C28" i="1"/>
  <c r="G28" i="1" s="1"/>
  <c r="K27" i="1"/>
  <c r="J27" i="1"/>
  <c r="I27" i="1"/>
  <c r="G27" i="1"/>
  <c r="F27" i="1"/>
  <c r="E27" i="1"/>
  <c r="D27" i="1"/>
  <c r="C27" i="1"/>
  <c r="K26" i="1"/>
  <c r="J26" i="1"/>
  <c r="I26" i="1"/>
  <c r="F26" i="1"/>
  <c r="E26" i="1"/>
  <c r="D26" i="1"/>
  <c r="C26" i="1"/>
  <c r="G26" i="1" s="1"/>
  <c r="O25" i="1"/>
  <c r="M25" i="1"/>
  <c r="L25" i="1"/>
  <c r="K25" i="1"/>
  <c r="K29" i="1" s="1"/>
  <c r="J25" i="1"/>
  <c r="I25" i="1"/>
  <c r="F25" i="1"/>
  <c r="E25" i="1"/>
  <c r="D25" i="1"/>
  <c r="D29" i="1" s="1"/>
  <c r="C25" i="1"/>
  <c r="G25" i="1" s="1"/>
  <c r="F19" i="1"/>
  <c r="E19" i="1"/>
  <c r="J18" i="1"/>
  <c r="I18" i="1"/>
  <c r="G18" i="1"/>
  <c r="F18" i="1"/>
  <c r="E18" i="1"/>
  <c r="D18" i="1"/>
  <c r="C18" i="1"/>
  <c r="J17" i="1"/>
  <c r="I17" i="1"/>
  <c r="F17" i="1"/>
  <c r="E17" i="1"/>
  <c r="D17" i="1"/>
  <c r="C17" i="1"/>
  <c r="G17" i="1" s="1"/>
  <c r="J16" i="1"/>
  <c r="I16" i="1"/>
  <c r="F16" i="1"/>
  <c r="E16" i="1"/>
  <c r="D16" i="1"/>
  <c r="D19" i="1" s="1"/>
  <c r="C16" i="1"/>
  <c r="E13" i="1"/>
  <c r="D12" i="1"/>
  <c r="D13" i="1" s="1"/>
  <c r="J11" i="1"/>
  <c r="I11" i="1"/>
  <c r="F11" i="1"/>
  <c r="F12" i="1" s="1"/>
  <c r="E11" i="1"/>
  <c r="D11" i="1"/>
  <c r="C11" i="1"/>
  <c r="L10" i="1"/>
  <c r="K10" i="1"/>
  <c r="J10" i="1"/>
  <c r="J12" i="1" s="1"/>
  <c r="I10" i="1"/>
  <c r="F10" i="1"/>
  <c r="E10" i="1"/>
  <c r="D10" i="1"/>
  <c r="C10" i="1"/>
  <c r="G10" i="1" s="1"/>
  <c r="J9" i="1"/>
  <c r="I9" i="1"/>
  <c r="F9" i="1"/>
  <c r="E9" i="1"/>
  <c r="E12" i="1" s="1"/>
  <c r="D9" i="1"/>
  <c r="C9" i="1"/>
  <c r="C120" i="3"/>
  <c r="C121" i="3" s="1"/>
  <c r="C118" i="3"/>
  <c r="C117" i="3"/>
  <c r="H116" i="3"/>
  <c r="G116" i="3"/>
  <c r="E116" i="3"/>
  <c r="D116" i="3"/>
  <c r="C110" i="3"/>
  <c r="C109" i="3"/>
  <c r="C107" i="3"/>
  <c r="C106" i="3"/>
  <c r="H105" i="3"/>
  <c r="G105" i="3"/>
  <c r="E105" i="3"/>
  <c r="D105" i="3"/>
  <c r="W101" i="3"/>
  <c r="I101" i="3"/>
  <c r="E101" i="3"/>
  <c r="X97" i="3"/>
  <c r="X101" i="3" s="1"/>
  <c r="W97" i="3"/>
  <c r="V97" i="3"/>
  <c r="V101" i="3" s="1"/>
  <c r="U97" i="3"/>
  <c r="I97" i="3"/>
  <c r="E97" i="3"/>
  <c r="AO96" i="3"/>
  <c r="AO97" i="3" s="1"/>
  <c r="AO101" i="3" s="1"/>
  <c r="AN96" i="3"/>
  <c r="AN97" i="3" s="1"/>
  <c r="AN101" i="3" s="1"/>
  <c r="AM96" i="3"/>
  <c r="AK96" i="3"/>
  <c r="AJ96" i="3"/>
  <c r="AI96" i="3"/>
  <c r="AH96" i="3"/>
  <c r="AG96" i="3"/>
  <c r="AD96" i="3"/>
  <c r="AC96" i="3"/>
  <c r="AB96" i="3"/>
  <c r="AB97" i="3" s="1"/>
  <c r="AB101" i="3" s="1"/>
  <c r="AA96" i="3"/>
  <c r="AE96" i="3" s="1"/>
  <c r="X96" i="3"/>
  <c r="Y96" i="3" s="1"/>
  <c r="W96" i="3"/>
  <c r="V96" i="3"/>
  <c r="U96" i="3"/>
  <c r="R96" i="3"/>
  <c r="R97" i="3" s="1"/>
  <c r="R101" i="3" s="1"/>
  <c r="Q96" i="3"/>
  <c r="P96" i="3"/>
  <c r="O96" i="3"/>
  <c r="S96" i="3" s="1"/>
  <c r="L96" i="3"/>
  <c r="M96" i="3" s="1"/>
  <c r="K96" i="3"/>
  <c r="G96" i="3"/>
  <c r="AP95" i="3"/>
  <c r="AO95" i="3"/>
  <c r="AN95" i="3"/>
  <c r="AM95" i="3"/>
  <c r="AJ95" i="3"/>
  <c r="AJ97" i="3" s="1"/>
  <c r="AJ101" i="3" s="1"/>
  <c r="AI95" i="3"/>
  <c r="AI97" i="3" s="1"/>
  <c r="AI101" i="3" s="1"/>
  <c r="AH95" i="3"/>
  <c r="AK95" i="3" s="1"/>
  <c r="AG95" i="3"/>
  <c r="AG97" i="3" s="1"/>
  <c r="AG101" i="3" s="1"/>
  <c r="AD95" i="3"/>
  <c r="AD97" i="3" s="1"/>
  <c r="AD101" i="3" s="1"/>
  <c r="AC95" i="3"/>
  <c r="AC97" i="3" s="1"/>
  <c r="AC101" i="3" s="1"/>
  <c r="AB95" i="3"/>
  <c r="AA95" i="3"/>
  <c r="X95" i="3"/>
  <c r="W95" i="3"/>
  <c r="V95" i="3"/>
  <c r="U95" i="3"/>
  <c r="Y95" i="3" s="1"/>
  <c r="R95" i="3"/>
  <c r="Q95" i="3"/>
  <c r="Q97" i="3" s="1"/>
  <c r="Q101" i="3" s="1"/>
  <c r="P95" i="3"/>
  <c r="P97" i="3" s="1"/>
  <c r="P101" i="3" s="1"/>
  <c r="O95" i="3"/>
  <c r="K95" i="3"/>
  <c r="K97" i="3" s="1"/>
  <c r="K101" i="3" s="1"/>
  <c r="J95" i="3"/>
  <c r="J97" i="3" s="1"/>
  <c r="J101" i="3" s="1"/>
  <c r="I95" i="3"/>
  <c r="F95" i="3"/>
  <c r="F97" i="3" s="1"/>
  <c r="F101" i="3" s="1"/>
  <c r="E95" i="3"/>
  <c r="D95" i="3"/>
  <c r="D97" i="3" s="1"/>
  <c r="D101" i="3" s="1"/>
  <c r="C95" i="3"/>
  <c r="C79" i="3"/>
  <c r="C70" i="3"/>
  <c r="D67" i="3"/>
  <c r="C59" i="3"/>
  <c r="C58" i="3"/>
  <c r="C57" i="3"/>
  <c r="E57" i="3" s="1"/>
  <c r="L61" i="1" s="1"/>
  <c r="E56" i="3"/>
  <c r="L60" i="1" s="1"/>
  <c r="C56" i="3"/>
  <c r="C48" i="3"/>
  <c r="H40" i="3"/>
  <c r="E39" i="3"/>
  <c r="E38" i="3"/>
  <c r="E37" i="3"/>
  <c r="C22" i="3"/>
  <c r="C12" i="3"/>
  <c r="O157" i="1" l="1"/>
  <c r="M61" i="1"/>
  <c r="F21" i="1"/>
  <c r="F13" i="1"/>
  <c r="M136" i="1"/>
  <c r="L106" i="1"/>
  <c r="L251" i="1"/>
  <c r="L32" i="5" s="1"/>
  <c r="E70" i="3"/>
  <c r="L74" i="1" s="1"/>
  <c r="M10" i="1"/>
  <c r="I12" i="1"/>
  <c r="F29" i="1"/>
  <c r="K239" i="1"/>
  <c r="Y97" i="3"/>
  <c r="U101" i="3"/>
  <c r="J13" i="1"/>
  <c r="C98" i="1"/>
  <c r="G45" i="1"/>
  <c r="F108" i="1"/>
  <c r="F124" i="1"/>
  <c r="G105" i="1"/>
  <c r="G16" i="1"/>
  <c r="C19" i="1"/>
  <c r="M107" i="1"/>
  <c r="C53" i="3"/>
  <c r="I41" i="1"/>
  <c r="G38" i="1"/>
  <c r="C37" i="1"/>
  <c r="AH97" i="3"/>
  <c r="AH101" i="3" s="1"/>
  <c r="M223" i="1"/>
  <c r="C81" i="3"/>
  <c r="G11" i="1"/>
  <c r="J19" i="1"/>
  <c r="M60" i="1"/>
  <c r="O150" i="1"/>
  <c r="I122" i="1"/>
  <c r="I123" i="1" s="1"/>
  <c r="I19" i="1"/>
  <c r="J127" i="1" s="1"/>
  <c r="J128" i="1" s="1"/>
  <c r="D21" i="1"/>
  <c r="I29" i="1"/>
  <c r="G9" i="1"/>
  <c r="C12" i="1"/>
  <c r="J29" i="1"/>
  <c r="C108" i="1"/>
  <c r="I115" i="1"/>
  <c r="I129" i="1"/>
  <c r="I89" i="1"/>
  <c r="E108" i="1"/>
  <c r="E117" i="1" s="1"/>
  <c r="E124" i="1"/>
  <c r="L114" i="1"/>
  <c r="J41" i="5"/>
  <c r="J259" i="1"/>
  <c r="J264" i="1" s="1"/>
  <c r="AM97" i="3"/>
  <c r="AQ95" i="3"/>
  <c r="P235" i="1"/>
  <c r="Q135" i="1"/>
  <c r="G70" i="2"/>
  <c r="K32" i="5"/>
  <c r="M251" i="1"/>
  <c r="F89" i="1"/>
  <c r="R142" i="1"/>
  <c r="K180" i="1"/>
  <c r="K177" i="1"/>
  <c r="K184" i="1" s="1"/>
  <c r="AA97" i="3"/>
  <c r="AE95" i="3"/>
  <c r="J122" i="1"/>
  <c r="E21" i="1"/>
  <c r="E29" i="1"/>
  <c r="G29" i="1" s="1"/>
  <c r="G89" i="1"/>
  <c r="L245" i="1"/>
  <c r="E59" i="3"/>
  <c r="L63" i="1" s="1"/>
  <c r="O97" i="3"/>
  <c r="S95" i="3"/>
  <c r="M245" i="1"/>
  <c r="C124" i="1"/>
  <c r="C97" i="3"/>
  <c r="G95" i="3"/>
  <c r="I98" i="1"/>
  <c r="C88" i="1"/>
  <c r="C89" i="1" s="1"/>
  <c r="F129" i="1"/>
  <c r="F115" i="1"/>
  <c r="G115" i="1" s="1"/>
  <c r="J123" i="1"/>
  <c r="L113" i="1"/>
  <c r="M143" i="1"/>
  <c r="AE243" i="1"/>
  <c r="K38" i="2"/>
  <c r="D88" i="1"/>
  <c r="D89" i="1" s="1"/>
  <c r="G111" i="1"/>
  <c r="S179" i="1"/>
  <c r="U179" i="1"/>
  <c r="V179" i="1" s="1"/>
  <c r="W179" i="1" s="1"/>
  <c r="X179" i="1" s="1"/>
  <c r="C188" i="1"/>
  <c r="D77" i="2"/>
  <c r="D78" i="2" s="1"/>
  <c r="D68" i="2"/>
  <c r="D86" i="2"/>
  <c r="D21" i="2"/>
  <c r="J13" i="2"/>
  <c r="D13" i="2"/>
  <c r="L209" i="1"/>
  <c r="L211" i="1" s="1"/>
  <c r="I108" i="1"/>
  <c r="I117" i="1" s="1"/>
  <c r="E115" i="1"/>
  <c r="O235" i="1"/>
  <c r="O152" i="1"/>
  <c r="M152" i="1"/>
  <c r="O159" i="1"/>
  <c r="M159" i="1"/>
  <c r="L244" i="1"/>
  <c r="L246" i="1" s="1"/>
  <c r="L42" i="5" s="1"/>
  <c r="M263" i="1"/>
  <c r="I40" i="5"/>
  <c r="M40" i="5" s="1"/>
  <c r="F69" i="2"/>
  <c r="I42" i="5"/>
  <c r="M42" i="5" s="1"/>
  <c r="F259" i="1"/>
  <c r="F264" i="1" s="1"/>
  <c r="M28" i="2"/>
  <c r="K237" i="1"/>
  <c r="L112" i="1"/>
  <c r="C115" i="1"/>
  <c r="M142" i="1"/>
  <c r="L238" i="1"/>
  <c r="M238" i="1" s="1"/>
  <c r="D41" i="5"/>
  <c r="D259" i="1"/>
  <c r="D264" i="1" s="1"/>
  <c r="AM33" i="5"/>
  <c r="AQ33" i="5" s="1"/>
  <c r="AQ250" i="1"/>
  <c r="L11" i="2"/>
  <c r="L11" i="1" s="1"/>
  <c r="J89" i="1"/>
  <c r="D115" i="1"/>
  <c r="C240" i="1"/>
  <c r="G233" i="1"/>
  <c r="E41" i="5"/>
  <c r="E259" i="1"/>
  <c r="E264" i="1" s="1"/>
  <c r="K33" i="5"/>
  <c r="M250" i="1"/>
  <c r="AC34" i="5"/>
  <c r="AE34" i="5" s="1"/>
  <c r="AE253" i="1"/>
  <c r="D124" i="1"/>
  <c r="D108" i="1"/>
  <c r="C129" i="1"/>
  <c r="P25" i="2"/>
  <c r="I41" i="2"/>
  <c r="I43" i="2" s="1"/>
  <c r="M235" i="1"/>
  <c r="M244" i="1"/>
  <c r="K246" i="1"/>
  <c r="K42" i="5" s="1"/>
  <c r="AA33" i="5"/>
  <c r="AE33" i="5" s="1"/>
  <c r="AE250" i="1"/>
  <c r="E68" i="2"/>
  <c r="E69" i="2" s="1"/>
  <c r="K69" i="2" s="1"/>
  <c r="L69" i="2" s="1"/>
  <c r="O69" i="2" s="1"/>
  <c r="P69" i="2" s="1"/>
  <c r="Q69" i="2" s="1"/>
  <c r="R69" i="2" s="1"/>
  <c r="U69" i="2" s="1"/>
  <c r="V69" i="2" s="1"/>
  <c r="W69" i="2" s="1"/>
  <c r="X69" i="2" s="1"/>
  <c r="AA69" i="2" s="1"/>
  <c r="AB69" i="2" s="1"/>
  <c r="AC69" i="2" s="1"/>
  <c r="AD69" i="2" s="1"/>
  <c r="AG69" i="2" s="1"/>
  <c r="AH69" i="2" s="1"/>
  <c r="AI69" i="2" s="1"/>
  <c r="AJ69" i="2" s="1"/>
  <c r="AM69" i="2" s="1"/>
  <c r="AN69" i="2" s="1"/>
  <c r="AO69" i="2" s="1"/>
  <c r="AP69" i="2" s="1"/>
  <c r="E86" i="2"/>
  <c r="E87" i="2" s="1"/>
  <c r="E77" i="2"/>
  <c r="E78" i="2" s="1"/>
  <c r="E21" i="2"/>
  <c r="E13" i="2"/>
  <c r="D188" i="1"/>
  <c r="S243" i="1"/>
  <c r="AK243" i="1"/>
  <c r="O33" i="5"/>
  <c r="S33" i="5" s="1"/>
  <c r="S250" i="1"/>
  <c r="F86" i="2"/>
  <c r="F87" i="2" s="1"/>
  <c r="F68" i="2"/>
  <c r="F21" i="2"/>
  <c r="F13" i="2"/>
  <c r="F77" i="2"/>
  <c r="F78" i="2" s="1"/>
  <c r="D61" i="2"/>
  <c r="J61" i="2"/>
  <c r="J78" i="2"/>
  <c r="E188" i="1"/>
  <c r="F188" i="1"/>
  <c r="G188" i="1" s="1"/>
  <c r="Y243" i="1"/>
  <c r="E61" i="2"/>
  <c r="K60" i="2"/>
  <c r="G37" i="2"/>
  <c r="S10" i="5"/>
  <c r="U10" i="5"/>
  <c r="V10" i="5" s="1"/>
  <c r="W10" i="5" s="1"/>
  <c r="X10" i="5" s="1"/>
  <c r="I41" i="5"/>
  <c r="I259" i="1"/>
  <c r="Q34" i="5"/>
  <c r="S34" i="5" s="1"/>
  <c r="S253" i="1"/>
  <c r="S35" i="5"/>
  <c r="J40" i="5"/>
  <c r="J265" i="1"/>
  <c r="K15" i="5"/>
  <c r="K16" i="5"/>
  <c r="K40" i="5"/>
  <c r="V36" i="2"/>
  <c r="U34" i="5"/>
  <c r="Y34" i="5" s="1"/>
  <c r="Y253" i="1"/>
  <c r="L27" i="2"/>
  <c r="G53" i="2"/>
  <c r="C54" i="2"/>
  <c r="G54" i="2" s="1"/>
  <c r="O11" i="2"/>
  <c r="AH33" i="5"/>
  <c r="AK33" i="5" s="1"/>
  <c r="AK250" i="1"/>
  <c r="J115" i="1"/>
  <c r="J117" i="1" s="1"/>
  <c r="J118" i="1" s="1"/>
  <c r="G195" i="1"/>
  <c r="G42" i="5"/>
  <c r="R54" i="2"/>
  <c r="S54" i="2"/>
  <c r="C77" i="2"/>
  <c r="C13" i="2"/>
  <c r="C68" i="2"/>
  <c r="G68" i="2" s="1"/>
  <c r="G12" i="2"/>
  <c r="G13" i="2" s="1"/>
  <c r="C86" i="2"/>
  <c r="I13" i="2"/>
  <c r="C61" i="2"/>
  <c r="G60" i="2"/>
  <c r="I61" i="2"/>
  <c r="M61" i="2" s="1"/>
  <c r="D69" i="2"/>
  <c r="L45" i="5"/>
  <c r="M45" i="5" s="1"/>
  <c r="O29" i="5"/>
  <c r="M29" i="5"/>
  <c r="D86" i="5"/>
  <c r="D88" i="5" s="1"/>
  <c r="D57" i="5"/>
  <c r="E57" i="5" s="1"/>
  <c r="F57" i="5" s="1"/>
  <c r="L26" i="2"/>
  <c r="M26" i="2" s="1"/>
  <c r="K29" i="2"/>
  <c r="U59" i="5"/>
  <c r="V59" i="5" s="1"/>
  <c r="W59" i="5" s="1"/>
  <c r="X59" i="5" s="1"/>
  <c r="S59" i="5"/>
  <c r="AG34" i="5"/>
  <c r="AK34" i="5" s="1"/>
  <c r="AK253" i="1"/>
  <c r="AE35" i="5"/>
  <c r="AQ35" i="5"/>
  <c r="G29" i="2"/>
  <c r="G41" i="2"/>
  <c r="O20" i="5"/>
  <c r="P20" i="5" s="1"/>
  <c r="Q20" i="5" s="1"/>
  <c r="R20" i="5" s="1"/>
  <c r="M20" i="5"/>
  <c r="I71" i="5"/>
  <c r="J71" i="5" s="1"/>
  <c r="K71" i="5" s="1"/>
  <c r="G71" i="5"/>
  <c r="E265" i="1"/>
  <c r="C21" i="2"/>
  <c r="Q53" i="2"/>
  <c r="K34" i="5"/>
  <c r="M34" i="5" s="1"/>
  <c r="M253" i="1"/>
  <c r="S256" i="1"/>
  <c r="AE256" i="1"/>
  <c r="AQ256" i="1"/>
  <c r="F265" i="1"/>
  <c r="G265" i="1" s="1"/>
  <c r="P61" i="2"/>
  <c r="I78" i="2"/>
  <c r="E40" i="5"/>
  <c r="I54" i="2"/>
  <c r="M53" i="2"/>
  <c r="O14" i="5"/>
  <c r="M14" i="5"/>
  <c r="AK35" i="5"/>
  <c r="J54" i="2"/>
  <c r="F20" i="5"/>
  <c r="G20" i="5" s="1"/>
  <c r="AQ34" i="5"/>
  <c r="D265" i="1"/>
  <c r="O53" i="2"/>
  <c r="C87" i="2"/>
  <c r="Y33" i="5"/>
  <c r="J86" i="2"/>
  <c r="J68" i="2"/>
  <c r="J69" i="2" s="1"/>
  <c r="J21" i="2"/>
  <c r="P53" i="2"/>
  <c r="D87" i="2"/>
  <c r="G32" i="5"/>
  <c r="C37" i="5"/>
  <c r="M33" i="5"/>
  <c r="E86" i="5"/>
  <c r="E88" i="5" s="1"/>
  <c r="C91" i="5"/>
  <c r="C93" i="5" s="1"/>
  <c r="G93" i="5" s="1"/>
  <c r="G68" i="5"/>
  <c r="G91" i="5" s="1"/>
  <c r="I20" i="5"/>
  <c r="M35" i="5"/>
  <c r="F86" i="5"/>
  <c r="F88" i="5" s="1"/>
  <c r="G88" i="5" s="1"/>
  <c r="G66" i="5"/>
  <c r="G86" i="5" s="1"/>
  <c r="G34" i="5"/>
  <c r="I92" i="5"/>
  <c r="I93" i="5" s="1"/>
  <c r="U100" i="5"/>
  <c r="V100" i="5" s="1"/>
  <c r="W100" i="5" s="1"/>
  <c r="X100" i="5" s="1"/>
  <c r="S100" i="5"/>
  <c r="I37" i="5"/>
  <c r="O58" i="5"/>
  <c r="M58" i="5"/>
  <c r="M72" i="5" s="1"/>
  <c r="G79" i="5"/>
  <c r="G87" i="5" s="1"/>
  <c r="J37" i="5"/>
  <c r="J43" i="5" s="1"/>
  <c r="E99" i="5"/>
  <c r="F99" i="5" s="1"/>
  <c r="D99" i="5"/>
  <c r="I88" i="5"/>
  <c r="G114" i="5"/>
  <c r="M100" i="5"/>
  <c r="O101" i="5"/>
  <c r="P101" i="5" s="1"/>
  <c r="Q101" i="5" s="1"/>
  <c r="R101" i="5" s="1"/>
  <c r="G99" i="5" l="1"/>
  <c r="I99" i="5"/>
  <c r="J99" i="5" s="1"/>
  <c r="K99" i="5" s="1"/>
  <c r="G57" i="5"/>
  <c r="I57" i="5"/>
  <c r="J57" i="5" s="1"/>
  <c r="K57" i="5" s="1"/>
  <c r="I46" i="2"/>
  <c r="Q61" i="2"/>
  <c r="R61" i="2" s="1"/>
  <c r="P60" i="2"/>
  <c r="I264" i="1"/>
  <c r="AA59" i="5"/>
  <c r="AB59" i="5" s="1"/>
  <c r="AC59" i="5" s="1"/>
  <c r="AD59" i="5" s="1"/>
  <c r="Y59" i="5"/>
  <c r="G87" i="2"/>
  <c r="P58" i="5"/>
  <c r="O72" i="5"/>
  <c r="O10" i="2"/>
  <c r="I43" i="5"/>
  <c r="G37" i="5"/>
  <c r="G43" i="5" s="1"/>
  <c r="C43" i="5"/>
  <c r="M54" i="2"/>
  <c r="U54" i="2"/>
  <c r="U53" i="2" s="1"/>
  <c r="R53" i="2"/>
  <c r="S53" i="2" s="1"/>
  <c r="M246" i="1"/>
  <c r="M211" i="1"/>
  <c r="C78" i="3"/>
  <c r="G129" i="1"/>
  <c r="O101" i="3"/>
  <c r="S97" i="3"/>
  <c r="K73" i="1"/>
  <c r="D122" i="1"/>
  <c r="E122" i="1"/>
  <c r="C122" i="1"/>
  <c r="F122" i="1"/>
  <c r="G122" i="1" s="1"/>
  <c r="C13" i="1"/>
  <c r="G12" i="1"/>
  <c r="G13" i="1" s="1"/>
  <c r="C21" i="1"/>
  <c r="AK97" i="3"/>
  <c r="O244" i="1"/>
  <c r="P159" i="1"/>
  <c r="O63" i="1"/>
  <c r="M63" i="1"/>
  <c r="K191" i="1"/>
  <c r="M106" i="1"/>
  <c r="C52" i="3"/>
  <c r="E52" i="3" s="1"/>
  <c r="L56" i="1" s="1"/>
  <c r="O27" i="2"/>
  <c r="L27" i="1"/>
  <c r="M27" i="1" s="1"/>
  <c r="Y100" i="5"/>
  <c r="AA100" i="5"/>
  <c r="AB100" i="5" s="1"/>
  <c r="AC100" i="5" s="1"/>
  <c r="AD100" i="5" s="1"/>
  <c r="G86" i="2"/>
  <c r="D117" i="1"/>
  <c r="C41" i="5"/>
  <c r="G41" i="5" s="1"/>
  <c r="C259" i="1"/>
  <c r="G240" i="1"/>
  <c r="R238" i="1"/>
  <c r="S238" i="1" s="1"/>
  <c r="U142" i="1"/>
  <c r="M239" i="1"/>
  <c r="P14" i="5"/>
  <c r="Q14" i="5" s="1"/>
  <c r="R14" i="5" s="1"/>
  <c r="U14" i="5" s="1"/>
  <c r="S14" i="5"/>
  <c r="K19" i="5"/>
  <c r="K21" i="5" s="1"/>
  <c r="L13" i="5"/>
  <c r="P10" i="2"/>
  <c r="P10" i="1" s="1"/>
  <c r="C69" i="2"/>
  <c r="G69" i="2" s="1"/>
  <c r="Q10" i="2"/>
  <c r="Q10" i="1" s="1"/>
  <c r="O11" i="1"/>
  <c r="D123" i="1"/>
  <c r="D22" i="2"/>
  <c r="D31" i="2"/>
  <c r="C117" i="1"/>
  <c r="C118" i="1" s="1"/>
  <c r="D31" i="1"/>
  <c r="D22" i="1"/>
  <c r="G37" i="1"/>
  <c r="C41" i="1"/>
  <c r="G41" i="1" s="1"/>
  <c r="G124" i="1"/>
  <c r="J87" i="2"/>
  <c r="K87" i="2" s="1"/>
  <c r="L87" i="2" s="1"/>
  <c r="O87" i="2" s="1"/>
  <c r="P87" i="2" s="1"/>
  <c r="Q87" i="2" s="1"/>
  <c r="R87" i="2" s="1"/>
  <c r="U87" i="2" s="1"/>
  <c r="V87" i="2" s="1"/>
  <c r="W87" i="2" s="1"/>
  <c r="X87" i="2" s="1"/>
  <c r="AA87" i="2" s="1"/>
  <c r="AB87" i="2" s="1"/>
  <c r="AC87" i="2" s="1"/>
  <c r="AD87" i="2" s="1"/>
  <c r="AG87" i="2" s="1"/>
  <c r="AH87" i="2" s="1"/>
  <c r="AI87" i="2" s="1"/>
  <c r="AJ87" i="2" s="1"/>
  <c r="AM87" i="2" s="1"/>
  <c r="AN87" i="2" s="1"/>
  <c r="AO87" i="2" s="1"/>
  <c r="AP87" i="2" s="1"/>
  <c r="K73" i="5"/>
  <c r="K77" i="5" s="1"/>
  <c r="J31" i="2"/>
  <c r="J22" i="2"/>
  <c r="G21" i="2"/>
  <c r="G22" i="2" s="1"/>
  <c r="C22" i="2"/>
  <c r="C31" i="2"/>
  <c r="P29" i="5"/>
  <c r="O45" i="5"/>
  <c r="W36" i="2"/>
  <c r="V36" i="1"/>
  <c r="K11" i="2"/>
  <c r="M60" i="2"/>
  <c r="P152" i="1"/>
  <c r="O231" i="1"/>
  <c r="O28" i="1"/>
  <c r="AM101" i="3"/>
  <c r="G108" i="1"/>
  <c r="F117" i="1"/>
  <c r="I13" i="1"/>
  <c r="I21" i="1"/>
  <c r="C101" i="3"/>
  <c r="G97" i="3"/>
  <c r="M32" i="5"/>
  <c r="E127" i="1"/>
  <c r="E128" i="1" s="1"/>
  <c r="D127" i="1"/>
  <c r="D128" i="1" s="1"/>
  <c r="C127" i="1"/>
  <c r="C128" i="1" s="1"/>
  <c r="F127" i="1"/>
  <c r="G127" i="1" s="1"/>
  <c r="G19" i="1"/>
  <c r="F31" i="1"/>
  <c r="F22" i="1"/>
  <c r="C78" i="2"/>
  <c r="G78" i="2" s="1"/>
  <c r="G77" i="2"/>
  <c r="F22" i="2"/>
  <c r="F31" i="2"/>
  <c r="E22" i="2"/>
  <c r="E31" i="2"/>
  <c r="M112" i="1"/>
  <c r="C64" i="3"/>
  <c r="S142" i="1"/>
  <c r="E31" i="1"/>
  <c r="E22" i="1"/>
  <c r="G98" i="1"/>
  <c r="K78" i="2"/>
  <c r="L78" i="2" s="1"/>
  <c r="O78" i="2" s="1"/>
  <c r="P78" i="2" s="1"/>
  <c r="Q78" i="2" s="1"/>
  <c r="R78" i="2" s="1"/>
  <c r="U78" i="2" s="1"/>
  <c r="V78" i="2" s="1"/>
  <c r="W78" i="2" s="1"/>
  <c r="X78" i="2" s="1"/>
  <c r="AA78" i="2" s="1"/>
  <c r="AB78" i="2" s="1"/>
  <c r="AC78" i="2" s="1"/>
  <c r="AD78" i="2" s="1"/>
  <c r="AG78" i="2" s="1"/>
  <c r="AH78" i="2" s="1"/>
  <c r="AI78" i="2" s="1"/>
  <c r="AJ78" i="2" s="1"/>
  <c r="AM78" i="2" s="1"/>
  <c r="AN78" i="2" s="1"/>
  <c r="AO78" i="2" s="1"/>
  <c r="AP78" i="2" s="1"/>
  <c r="M113" i="1"/>
  <c r="C65" i="3"/>
  <c r="E65" i="3" s="1"/>
  <c r="L69" i="1" s="1"/>
  <c r="C123" i="1"/>
  <c r="C66" i="3"/>
  <c r="E66" i="3" s="1"/>
  <c r="L70" i="1" s="1"/>
  <c r="M114" i="1"/>
  <c r="I127" i="1"/>
  <c r="I128" i="1" s="1"/>
  <c r="J21" i="1"/>
  <c r="O74" i="1"/>
  <c r="M74" i="1"/>
  <c r="U101" i="5"/>
  <c r="V101" i="5" s="1"/>
  <c r="W101" i="5" s="1"/>
  <c r="X101" i="5" s="1"/>
  <c r="S101" i="5"/>
  <c r="Q25" i="2"/>
  <c r="P25" i="1"/>
  <c r="I118" i="1"/>
  <c r="Y179" i="1"/>
  <c r="AA179" i="1"/>
  <c r="AB179" i="1" s="1"/>
  <c r="AC179" i="1" s="1"/>
  <c r="AD179" i="1" s="1"/>
  <c r="Q235" i="1"/>
  <c r="R135" i="1"/>
  <c r="E123" i="1"/>
  <c r="S20" i="5"/>
  <c r="U20" i="5"/>
  <c r="V20" i="5" s="1"/>
  <c r="W20" i="5" s="1"/>
  <c r="X20" i="5" s="1"/>
  <c r="O26" i="2"/>
  <c r="L29" i="2"/>
  <c r="M29" i="2" s="1"/>
  <c r="L26" i="1"/>
  <c r="G61" i="2"/>
  <c r="M27" i="2"/>
  <c r="Y10" i="5"/>
  <c r="AA10" i="5"/>
  <c r="AB10" i="5" s="1"/>
  <c r="AC10" i="5" s="1"/>
  <c r="AD10" i="5" s="1"/>
  <c r="AE97" i="3"/>
  <c r="AA101" i="3"/>
  <c r="E118" i="1"/>
  <c r="S150" i="1"/>
  <c r="O153" i="1"/>
  <c r="O60" i="1" s="1"/>
  <c r="P150" i="1" s="1"/>
  <c r="P153" i="1" s="1"/>
  <c r="P60" i="1" s="1"/>
  <c r="Q150" i="1" s="1"/>
  <c r="L239" i="1"/>
  <c r="E53" i="3"/>
  <c r="L57" i="1" s="1"/>
  <c r="S157" i="1"/>
  <c r="O160" i="1"/>
  <c r="O61" i="1" s="1"/>
  <c r="P157" i="1" s="1"/>
  <c r="P160" i="1" s="1"/>
  <c r="P61" i="1" s="1"/>
  <c r="Q157" i="1" s="1"/>
  <c r="U10" i="2" l="1"/>
  <c r="F32" i="2"/>
  <c r="F43" i="2"/>
  <c r="F46" i="2" s="1"/>
  <c r="F47" i="2" s="1"/>
  <c r="U135" i="1"/>
  <c r="R235" i="1"/>
  <c r="S235" i="1" s="1"/>
  <c r="S135" i="1"/>
  <c r="Y101" i="5"/>
  <c r="AA101" i="5"/>
  <c r="AB101" i="5" s="1"/>
  <c r="AC101" i="5" s="1"/>
  <c r="AD101" i="5" s="1"/>
  <c r="M69" i="1"/>
  <c r="O140" i="1"/>
  <c r="M11" i="2"/>
  <c r="K11" i="1"/>
  <c r="M11" i="1" s="1"/>
  <c r="K9" i="2"/>
  <c r="F128" i="1"/>
  <c r="K128" i="1" s="1"/>
  <c r="J43" i="2"/>
  <c r="J32" i="2"/>
  <c r="D118" i="1"/>
  <c r="K35" i="1"/>
  <c r="G128" i="1"/>
  <c r="I265" i="1"/>
  <c r="E43" i="1"/>
  <c r="E32" i="1"/>
  <c r="X36" i="2"/>
  <c r="Y36" i="2" s="1"/>
  <c r="W36" i="1"/>
  <c r="D43" i="1"/>
  <c r="D32" i="1"/>
  <c r="V14" i="5"/>
  <c r="W14" i="5" s="1"/>
  <c r="X14" i="5" s="1"/>
  <c r="AA14" i="5" s="1"/>
  <c r="D78" i="3"/>
  <c r="E78" i="3" s="1"/>
  <c r="P11" i="2"/>
  <c r="S60" i="2"/>
  <c r="AG100" i="5"/>
  <c r="AH100" i="5" s="1"/>
  <c r="AI100" i="5" s="1"/>
  <c r="AJ100" i="5" s="1"/>
  <c r="AE100" i="5"/>
  <c r="O245" i="1"/>
  <c r="O246" i="1" s="1"/>
  <c r="P63" i="1"/>
  <c r="O10" i="1"/>
  <c r="U61" i="2"/>
  <c r="R60" i="2"/>
  <c r="O28" i="2"/>
  <c r="Q29" i="5"/>
  <c r="P45" i="5"/>
  <c r="I47" i="2"/>
  <c r="O107" i="1"/>
  <c r="O57" i="1" s="1"/>
  <c r="P107" i="1" s="1"/>
  <c r="P57" i="1" s="1"/>
  <c r="Q107" i="1" s="1"/>
  <c r="Q57" i="1" s="1"/>
  <c r="R107" i="1" s="1"/>
  <c r="M57" i="1"/>
  <c r="J22" i="1"/>
  <c r="J31" i="1"/>
  <c r="Y20" i="5"/>
  <c r="AA20" i="5"/>
  <c r="AB20" i="5" s="1"/>
  <c r="AC20" i="5" s="1"/>
  <c r="AD20" i="5" s="1"/>
  <c r="L237" i="1"/>
  <c r="M237" i="1" s="1"/>
  <c r="E64" i="3"/>
  <c r="L68" i="1" s="1"/>
  <c r="C32" i="2"/>
  <c r="G31" i="2"/>
  <c r="G32" i="2" s="1"/>
  <c r="C43" i="2"/>
  <c r="P244" i="1"/>
  <c r="Q159" i="1"/>
  <c r="R10" i="2"/>
  <c r="R10" i="1" s="1"/>
  <c r="L29" i="1"/>
  <c r="M29" i="1" s="1"/>
  <c r="M26" i="1"/>
  <c r="AE179" i="1"/>
  <c r="AG179" i="1"/>
  <c r="AH179" i="1" s="1"/>
  <c r="AI179" i="1" s="1"/>
  <c r="AJ179" i="1" s="1"/>
  <c r="O251" i="1"/>
  <c r="P74" i="1"/>
  <c r="V142" i="1"/>
  <c r="U238" i="1"/>
  <c r="P27" i="2"/>
  <c r="O27" i="1"/>
  <c r="L174" i="1"/>
  <c r="K249" i="1"/>
  <c r="V54" i="2"/>
  <c r="P72" i="5"/>
  <c r="Q58" i="5"/>
  <c r="K60" i="5"/>
  <c r="K64" i="5" s="1"/>
  <c r="P26" i="2"/>
  <c r="O26" i="1"/>
  <c r="O29" i="2"/>
  <c r="F43" i="1"/>
  <c r="F32" i="1"/>
  <c r="I22" i="1"/>
  <c r="I31" i="1"/>
  <c r="Q160" i="1"/>
  <c r="Q61" i="1" s="1"/>
  <c r="R157" i="1" s="1"/>
  <c r="AG10" i="5"/>
  <c r="AH10" i="5" s="1"/>
  <c r="AI10" i="5" s="1"/>
  <c r="AJ10" i="5" s="1"/>
  <c r="AE10" i="5"/>
  <c r="R25" i="2"/>
  <c r="Q25" i="1"/>
  <c r="E32" i="2"/>
  <c r="E43" i="2"/>
  <c r="E46" i="2" s="1"/>
  <c r="E47" i="2" s="1"/>
  <c r="Q152" i="1"/>
  <c r="P231" i="1"/>
  <c r="P28" i="1"/>
  <c r="P28" i="2" s="1"/>
  <c r="F123" i="1"/>
  <c r="K123" i="1" s="1"/>
  <c r="O133" i="1"/>
  <c r="M56" i="1"/>
  <c r="M70" i="1"/>
  <c r="O114" i="1"/>
  <c r="O70" i="1" s="1"/>
  <c r="G117" i="1"/>
  <c r="F118" i="1"/>
  <c r="G118" i="1" s="1"/>
  <c r="Q60" i="2"/>
  <c r="S61" i="2"/>
  <c r="G123" i="1"/>
  <c r="D32" i="2"/>
  <c r="D43" i="2"/>
  <c r="D46" i="2" s="1"/>
  <c r="D47" i="2" s="1"/>
  <c r="K102" i="5"/>
  <c r="K106" i="5" s="1"/>
  <c r="K108" i="5" s="1"/>
  <c r="L15" i="5"/>
  <c r="M15" i="5" s="1"/>
  <c r="C264" i="1"/>
  <c r="G259" i="1"/>
  <c r="C31" i="1"/>
  <c r="C22" i="1"/>
  <c r="G21" i="1"/>
  <c r="G22" i="1" s="1"/>
  <c r="AG59" i="5"/>
  <c r="AH59" i="5" s="1"/>
  <c r="AI59" i="5" s="1"/>
  <c r="AJ59" i="5" s="1"/>
  <c r="AE59" i="5"/>
  <c r="L128" i="1" l="1"/>
  <c r="O42" i="5"/>
  <c r="L123" i="1"/>
  <c r="L82" i="1"/>
  <c r="AK10" i="5"/>
  <c r="AM10" i="5"/>
  <c r="AN10" i="5" s="1"/>
  <c r="AO10" i="5" s="1"/>
  <c r="AP10" i="5" s="1"/>
  <c r="AQ10" i="5" s="1"/>
  <c r="L177" i="1"/>
  <c r="L180" i="1"/>
  <c r="P251" i="1"/>
  <c r="P32" i="5" s="1"/>
  <c r="Q74" i="1"/>
  <c r="C46" i="2"/>
  <c r="G43" i="2"/>
  <c r="J43" i="1"/>
  <c r="J32" i="1"/>
  <c r="R11" i="2"/>
  <c r="R11" i="1" s="1"/>
  <c r="R160" i="1"/>
  <c r="Q26" i="2"/>
  <c r="P26" i="1"/>
  <c r="P29" i="2"/>
  <c r="O32" i="5"/>
  <c r="V61" i="2"/>
  <c r="U60" i="2"/>
  <c r="G31" i="1"/>
  <c r="G32" i="1" s="1"/>
  <c r="C32" i="1"/>
  <c r="C43" i="1"/>
  <c r="AM179" i="1"/>
  <c r="AN179" i="1" s="1"/>
  <c r="AO179" i="1" s="1"/>
  <c r="AP179" i="1" s="1"/>
  <c r="AQ179" i="1" s="1"/>
  <c r="AK179" i="1"/>
  <c r="S10" i="1"/>
  <c r="U235" i="1"/>
  <c r="V135" i="1"/>
  <c r="Q11" i="2"/>
  <c r="Q11" i="1" s="1"/>
  <c r="R152" i="1"/>
  <c r="Q231" i="1"/>
  <c r="Q28" i="1"/>
  <c r="Q28" i="2" s="1"/>
  <c r="S152" i="1"/>
  <c r="I43" i="1"/>
  <c r="I32" i="1"/>
  <c r="S107" i="1"/>
  <c r="R57" i="1"/>
  <c r="S10" i="2"/>
  <c r="K35" i="2"/>
  <c r="K12" i="2"/>
  <c r="K9" i="1"/>
  <c r="P245" i="1"/>
  <c r="P246" i="1" s="1"/>
  <c r="Q63" i="1"/>
  <c r="Y14" i="5"/>
  <c r="AA36" i="2"/>
  <c r="X36" i="1"/>
  <c r="Y36" i="1" s="1"/>
  <c r="G264" i="1"/>
  <c r="C265" i="1"/>
  <c r="O112" i="1"/>
  <c r="O68" i="1" s="1"/>
  <c r="M68" i="1"/>
  <c r="L16" i="5"/>
  <c r="Q72" i="5"/>
  <c r="R58" i="5"/>
  <c r="AB14" i="5"/>
  <c r="AC14" i="5" s="1"/>
  <c r="AD14" i="5" s="1"/>
  <c r="AG14" i="5" s="1"/>
  <c r="AE14" i="5"/>
  <c r="E96" i="1"/>
  <c r="E97" i="1" s="1"/>
  <c r="E46" i="1"/>
  <c r="E47" i="1" s="1"/>
  <c r="O143" i="1"/>
  <c r="O113" i="1" s="1"/>
  <c r="O69" i="1" s="1"/>
  <c r="P140" i="1" s="1"/>
  <c r="P143" i="1" s="1"/>
  <c r="P113" i="1" s="1"/>
  <c r="P69" i="1" s="1"/>
  <c r="Q140" i="1" s="1"/>
  <c r="Q143" i="1" s="1"/>
  <c r="Q113" i="1" s="1"/>
  <c r="Q69" i="1" s="1"/>
  <c r="R140" i="1" s="1"/>
  <c r="R143" i="1" s="1"/>
  <c r="S140" i="1"/>
  <c r="P114" i="1"/>
  <c r="P70" i="1" s="1"/>
  <c r="O239" i="1"/>
  <c r="U25" i="2"/>
  <c r="R25" i="1"/>
  <c r="S25" i="2"/>
  <c r="W142" i="1"/>
  <c r="V238" i="1"/>
  <c r="Q45" i="5"/>
  <c r="R29" i="5"/>
  <c r="AM100" i="5"/>
  <c r="AN100" i="5" s="1"/>
  <c r="AO100" i="5" s="1"/>
  <c r="AP100" i="5" s="1"/>
  <c r="AQ100" i="5" s="1"/>
  <c r="AK100" i="5"/>
  <c r="Q153" i="1"/>
  <c r="Q60" i="1" s="1"/>
  <c r="R150" i="1" s="1"/>
  <c r="R153" i="1" s="1"/>
  <c r="U10" i="1"/>
  <c r="K44" i="5"/>
  <c r="Q27" i="2"/>
  <c r="P27" i="1"/>
  <c r="F46" i="1"/>
  <c r="F47" i="1" s="1"/>
  <c r="F96" i="1"/>
  <c r="F97" i="1" s="1"/>
  <c r="D96" i="1"/>
  <c r="D97" i="1" s="1"/>
  <c r="D46" i="1"/>
  <c r="D47" i="1" s="1"/>
  <c r="AG101" i="5"/>
  <c r="AH101" i="5" s="1"/>
  <c r="AI101" i="5" s="1"/>
  <c r="AJ101" i="5" s="1"/>
  <c r="AE101" i="5"/>
  <c r="K112" i="5"/>
  <c r="W54" i="2"/>
  <c r="V53" i="2"/>
  <c r="Q244" i="1"/>
  <c r="R159" i="1"/>
  <c r="S159" i="1"/>
  <c r="AE20" i="5"/>
  <c r="AG20" i="5"/>
  <c r="AH20" i="5" s="1"/>
  <c r="AI20" i="5" s="1"/>
  <c r="AJ20" i="5" s="1"/>
  <c r="AM59" i="5"/>
  <c r="AN59" i="5" s="1"/>
  <c r="AO59" i="5" s="1"/>
  <c r="AP59" i="5" s="1"/>
  <c r="AQ59" i="5" s="1"/>
  <c r="AK59" i="5"/>
  <c r="O136" i="1"/>
  <c r="O106" i="1" s="1"/>
  <c r="O56" i="1" s="1"/>
  <c r="P133" i="1" s="1"/>
  <c r="P136" i="1" s="1"/>
  <c r="P106" i="1" s="1"/>
  <c r="P56" i="1" s="1"/>
  <c r="Q133" i="1" s="1"/>
  <c r="Q136" i="1" s="1"/>
  <c r="Q106" i="1" s="1"/>
  <c r="Q56" i="1" s="1"/>
  <c r="R133" i="1" s="1"/>
  <c r="R136" i="1" s="1"/>
  <c r="S133" i="1"/>
  <c r="O29" i="1"/>
  <c r="P11" i="1"/>
  <c r="S11" i="2"/>
  <c r="J46" i="2"/>
  <c r="P42" i="5" l="1"/>
  <c r="G46" i="2"/>
  <c r="G47" i="2" s="1"/>
  <c r="C47" i="2"/>
  <c r="O209" i="1"/>
  <c r="M82" i="1"/>
  <c r="O123" i="1"/>
  <c r="S11" i="1"/>
  <c r="Q114" i="1"/>
  <c r="Q70" i="1" s="1"/>
  <c r="P239" i="1"/>
  <c r="W238" i="1"/>
  <c r="X142" i="1"/>
  <c r="Y142" i="1"/>
  <c r="R244" i="1"/>
  <c r="U159" i="1"/>
  <c r="AK101" i="5"/>
  <c r="AM101" i="5"/>
  <c r="AN101" i="5" s="1"/>
  <c r="AO101" i="5" s="1"/>
  <c r="AP101" i="5" s="1"/>
  <c r="AQ101" i="5" s="1"/>
  <c r="Q251" i="1"/>
  <c r="Q32" i="5" s="1"/>
  <c r="R74" i="1"/>
  <c r="AH14" i="5"/>
  <c r="AI14" i="5" s="1"/>
  <c r="AJ14" i="5" s="1"/>
  <c r="AM14" i="5" s="1"/>
  <c r="AB36" i="2"/>
  <c r="AA36" i="1"/>
  <c r="P29" i="1"/>
  <c r="U107" i="1"/>
  <c r="U57" i="1" s="1"/>
  <c r="V107" i="1" s="1"/>
  <c r="V57" i="1" s="1"/>
  <c r="W107" i="1" s="1"/>
  <c r="W57" i="1" s="1"/>
  <c r="X107" i="1" s="1"/>
  <c r="S57" i="1"/>
  <c r="R231" i="1"/>
  <c r="S231" i="1" s="1"/>
  <c r="U152" i="1"/>
  <c r="R28" i="1"/>
  <c r="R28" i="2" s="1"/>
  <c r="S28" i="2" s="1"/>
  <c r="C96" i="1"/>
  <c r="G43" i="1"/>
  <c r="C46" i="1"/>
  <c r="R26" i="2"/>
  <c r="Q26" i="1"/>
  <c r="Q29" i="2"/>
  <c r="L191" i="1"/>
  <c r="M180" i="1"/>
  <c r="J47" i="2"/>
  <c r="R60" i="1"/>
  <c r="S153" i="1"/>
  <c r="V25" i="2"/>
  <c r="U25" i="1"/>
  <c r="R72" i="5"/>
  <c r="S58" i="5"/>
  <c r="S72" i="5" s="1"/>
  <c r="U58" i="5"/>
  <c r="Q245" i="1"/>
  <c r="R63" i="1"/>
  <c r="S160" i="1"/>
  <c r="R61" i="1"/>
  <c r="M177" i="1"/>
  <c r="L184" i="1"/>
  <c r="V10" i="2"/>
  <c r="S25" i="1"/>
  <c r="S136" i="1"/>
  <c r="R106" i="1"/>
  <c r="X54" i="2"/>
  <c r="W53" i="2"/>
  <c r="O13" i="5"/>
  <c r="L19" i="5"/>
  <c r="L21" i="5" s="1"/>
  <c r="M16" i="5"/>
  <c r="M19" i="5" s="1"/>
  <c r="K12" i="1"/>
  <c r="O128" i="1"/>
  <c r="K86" i="2"/>
  <c r="K68" i="2"/>
  <c r="K13" i="2"/>
  <c r="K77" i="2"/>
  <c r="J46" i="1"/>
  <c r="J47" i="1" s="1"/>
  <c r="J96" i="1"/>
  <c r="J97" i="1" s="1"/>
  <c r="U11" i="2"/>
  <c r="S28" i="1"/>
  <c r="R27" i="2"/>
  <c r="Q27" i="1"/>
  <c r="R45" i="5"/>
  <c r="S45" i="5" s="1"/>
  <c r="U29" i="5"/>
  <c r="S29" i="5"/>
  <c r="V235" i="1"/>
  <c r="W135" i="1"/>
  <c r="AK20" i="5"/>
  <c r="AM20" i="5"/>
  <c r="AN20" i="5" s="1"/>
  <c r="AO20" i="5" s="1"/>
  <c r="AP20" i="5" s="1"/>
  <c r="AQ20" i="5" s="1"/>
  <c r="S143" i="1"/>
  <c r="R113" i="1"/>
  <c r="O237" i="1"/>
  <c r="P112" i="1"/>
  <c r="P68" i="1" s="1"/>
  <c r="W61" i="2"/>
  <c r="V60" i="2"/>
  <c r="I96" i="1"/>
  <c r="I46" i="1"/>
  <c r="W25" i="2" l="1"/>
  <c r="V25" i="1"/>
  <c r="U26" i="2"/>
  <c r="R26" i="1"/>
  <c r="R29" i="1" s="1"/>
  <c r="S26" i="2"/>
  <c r="R29" i="2"/>
  <c r="S29" i="2" s="1"/>
  <c r="R251" i="1"/>
  <c r="R32" i="5" s="1"/>
  <c r="U74" i="1"/>
  <c r="S74" i="1"/>
  <c r="S209" i="1"/>
  <c r="O211" i="1"/>
  <c r="O82" i="1" s="1"/>
  <c r="G46" i="1"/>
  <c r="G47" i="1" s="1"/>
  <c r="C47" i="1"/>
  <c r="Q239" i="1"/>
  <c r="R114" i="1"/>
  <c r="X135" i="1"/>
  <c r="W235" i="1"/>
  <c r="Y135" i="1"/>
  <c r="K70" i="2"/>
  <c r="W10" i="2"/>
  <c r="W10" i="1" s="1"/>
  <c r="I97" i="1"/>
  <c r="K88" i="2"/>
  <c r="AA54" i="2"/>
  <c r="X53" i="2"/>
  <c r="U157" i="1"/>
  <c r="S61" i="1"/>
  <c r="U45" i="5"/>
  <c r="V29" i="5"/>
  <c r="P128" i="1"/>
  <c r="R245" i="1"/>
  <c r="S63" i="1"/>
  <c r="U63" i="1"/>
  <c r="U150" i="1"/>
  <c r="S60" i="1"/>
  <c r="G96" i="1"/>
  <c r="G97" i="1" s="1"/>
  <c r="C97" i="1"/>
  <c r="AC36" i="2"/>
  <c r="AB36" i="1"/>
  <c r="P237" i="1"/>
  <c r="Q112" i="1"/>
  <c r="Q68" i="1" s="1"/>
  <c r="S245" i="1"/>
  <c r="AK14" i="5"/>
  <c r="U72" i="5"/>
  <c r="V58" i="5"/>
  <c r="U231" i="1"/>
  <c r="V152" i="1"/>
  <c r="U28" i="1"/>
  <c r="AN14" i="5"/>
  <c r="AO14" i="5" s="1"/>
  <c r="AP14" i="5" s="1"/>
  <c r="AQ14" i="5"/>
  <c r="V159" i="1"/>
  <c r="U244" i="1"/>
  <c r="P123" i="1"/>
  <c r="V11" i="2"/>
  <c r="V11" i="1" s="1"/>
  <c r="Y54" i="2"/>
  <c r="R56" i="1"/>
  <c r="S106" i="1"/>
  <c r="X61" i="2"/>
  <c r="Y61" i="2"/>
  <c r="W60" i="2"/>
  <c r="S27" i="1"/>
  <c r="S113" i="1"/>
  <c r="R69" i="1"/>
  <c r="R246" i="1"/>
  <c r="R42" i="5" s="1"/>
  <c r="K13" i="1"/>
  <c r="K122" i="1"/>
  <c r="K124" i="1" s="1"/>
  <c r="K105" i="1" s="1"/>
  <c r="Y53" i="2"/>
  <c r="U27" i="2"/>
  <c r="R27" i="1"/>
  <c r="K79" i="2"/>
  <c r="L9" i="2"/>
  <c r="M21" i="5"/>
  <c r="V10" i="1"/>
  <c r="L35" i="1"/>
  <c r="M191" i="1"/>
  <c r="U11" i="1"/>
  <c r="O15" i="5"/>
  <c r="S13" i="5"/>
  <c r="O16" i="5"/>
  <c r="Y107" i="1"/>
  <c r="X57" i="1"/>
  <c r="S244" i="1"/>
  <c r="S27" i="2"/>
  <c r="I47" i="1"/>
  <c r="M184" i="1"/>
  <c r="C69" i="3"/>
  <c r="Q29" i="1"/>
  <c r="Q246" i="1"/>
  <c r="X238" i="1"/>
  <c r="Y238" i="1" s="1"/>
  <c r="AA142" i="1"/>
  <c r="V72" i="5" l="1"/>
  <c r="W58" i="5"/>
  <c r="AA238" i="1"/>
  <c r="AB142" i="1"/>
  <c r="AA107" i="1"/>
  <c r="AA57" i="1" s="1"/>
  <c r="AB107" i="1" s="1"/>
  <c r="AB57" i="1" s="1"/>
  <c r="AC107" i="1" s="1"/>
  <c r="AC57" i="1" s="1"/>
  <c r="AD107" i="1" s="1"/>
  <c r="Y57" i="1"/>
  <c r="V27" i="2"/>
  <c r="U27" i="1"/>
  <c r="U140" i="1"/>
  <c r="S69" i="1"/>
  <c r="U28" i="2"/>
  <c r="Q128" i="1"/>
  <c r="L249" i="1"/>
  <c r="E69" i="3"/>
  <c r="L73" i="1" s="1"/>
  <c r="D69" i="3"/>
  <c r="L35" i="2"/>
  <c r="M35" i="1"/>
  <c r="V231" i="1"/>
  <c r="W152" i="1"/>
  <c r="V28" i="1"/>
  <c r="V28" i="2" s="1"/>
  <c r="AD36" i="2"/>
  <c r="AC36" i="1"/>
  <c r="V45" i="5"/>
  <c r="W29" i="5"/>
  <c r="K55" i="1"/>
  <c r="K234" i="1" s="1"/>
  <c r="K108" i="1"/>
  <c r="O19" i="5"/>
  <c r="O21" i="5" s="1"/>
  <c r="P13" i="5"/>
  <c r="V26" i="2"/>
  <c r="U26" i="1"/>
  <c r="Y157" i="1"/>
  <c r="U160" i="1"/>
  <c r="U61" i="1" s="1"/>
  <c r="V157" i="1" s="1"/>
  <c r="V160" i="1" s="1"/>
  <c r="V61" i="1" s="1"/>
  <c r="W157" i="1" s="1"/>
  <c r="W160" i="1" s="1"/>
  <c r="W61" i="1" s="1"/>
  <c r="X157" i="1" s="1"/>
  <c r="K16" i="2"/>
  <c r="P209" i="1"/>
  <c r="P211" i="1" s="1"/>
  <c r="P82" i="1" s="1"/>
  <c r="W11" i="2"/>
  <c r="W11" i="1" s="1"/>
  <c r="Q123" i="1"/>
  <c r="U246" i="1"/>
  <c r="Y150" i="1"/>
  <c r="U153" i="1"/>
  <c r="U60" i="1" s="1"/>
  <c r="V150" i="1" s="1"/>
  <c r="V153" i="1" s="1"/>
  <c r="V60" i="1" s="1"/>
  <c r="W150" i="1" s="1"/>
  <c r="W153" i="1" s="1"/>
  <c r="W60" i="1" s="1"/>
  <c r="X150" i="1" s="1"/>
  <c r="X25" i="2"/>
  <c r="W25" i="1"/>
  <c r="U245" i="1"/>
  <c r="V63" i="1"/>
  <c r="AB54" i="2"/>
  <c r="AA53" i="2"/>
  <c r="L12" i="2"/>
  <c r="L9" i="1"/>
  <c r="M9" i="2"/>
  <c r="AA61" i="2"/>
  <c r="X60" i="2"/>
  <c r="S32" i="5"/>
  <c r="X10" i="2"/>
  <c r="Q42" i="5"/>
  <c r="S42" i="5" s="1"/>
  <c r="S246" i="1"/>
  <c r="AA135" i="1"/>
  <c r="X235" i="1"/>
  <c r="Y235" i="1" s="1"/>
  <c r="AE36" i="2"/>
  <c r="V244" i="1"/>
  <c r="W159" i="1"/>
  <c r="S26" i="1"/>
  <c r="K17" i="2"/>
  <c r="S29" i="1"/>
  <c r="S251" i="1"/>
  <c r="U133" i="1"/>
  <c r="S56" i="1"/>
  <c r="R112" i="1"/>
  <c r="Q237" i="1"/>
  <c r="K18" i="2"/>
  <c r="S114" i="1"/>
  <c r="R70" i="1"/>
  <c r="U251" i="1"/>
  <c r="V74" i="1"/>
  <c r="W27" i="2" l="1"/>
  <c r="V27" i="1"/>
  <c r="V251" i="1"/>
  <c r="V32" i="5" s="1"/>
  <c r="W74" i="1"/>
  <c r="U32" i="5"/>
  <c r="L77" i="2"/>
  <c r="L86" i="2"/>
  <c r="L68" i="2"/>
  <c r="L13" i="2"/>
  <c r="M12" i="2"/>
  <c r="M13" i="2" s="1"/>
  <c r="P15" i="5"/>
  <c r="P16" i="5"/>
  <c r="W231" i="1"/>
  <c r="W28" i="1"/>
  <c r="W28" i="2" s="1"/>
  <c r="X152" i="1"/>
  <c r="Y152" i="1" s="1"/>
  <c r="R128" i="1"/>
  <c r="Q209" i="1"/>
  <c r="Q211" i="1" s="1"/>
  <c r="Q82" i="1" s="1"/>
  <c r="O9" i="2"/>
  <c r="AE107" i="1"/>
  <c r="AD57" i="1"/>
  <c r="AA10" i="2"/>
  <c r="K19" i="2"/>
  <c r="K16" i="1"/>
  <c r="AC54" i="2"/>
  <c r="AB53" i="2"/>
  <c r="U42" i="5"/>
  <c r="AB238" i="1"/>
  <c r="AC142" i="1"/>
  <c r="X10" i="1"/>
  <c r="Y10" i="1" s="1"/>
  <c r="Y10" i="2"/>
  <c r="X160" i="1"/>
  <c r="M35" i="2"/>
  <c r="W244" i="1"/>
  <c r="X159" i="1"/>
  <c r="Y159" i="1"/>
  <c r="X58" i="5"/>
  <c r="W72" i="5"/>
  <c r="L12" i="1"/>
  <c r="M9" i="1"/>
  <c r="R239" i="1"/>
  <c r="S239" i="1" s="1"/>
  <c r="U114" i="1"/>
  <c r="U70" i="1" s="1"/>
  <c r="S70" i="1"/>
  <c r="K17" i="1"/>
  <c r="O174" i="1"/>
  <c r="M73" i="1"/>
  <c r="U143" i="1"/>
  <c r="U113" i="1" s="1"/>
  <c r="U69" i="1" s="1"/>
  <c r="V140" i="1" s="1"/>
  <c r="V143" i="1" s="1"/>
  <c r="V113" i="1" s="1"/>
  <c r="V69" i="1" s="1"/>
  <c r="W140" i="1" s="1"/>
  <c r="W143" i="1" s="1"/>
  <c r="W113" i="1" s="1"/>
  <c r="W69" i="1" s="1"/>
  <c r="X140" i="1" s="1"/>
  <c r="X143" i="1" s="1"/>
  <c r="Y140" i="1"/>
  <c r="K18" i="1"/>
  <c r="R123" i="1"/>
  <c r="W45" i="5"/>
  <c r="X29" i="5"/>
  <c r="V246" i="1"/>
  <c r="V42" i="5" s="1"/>
  <c r="AB135" i="1"/>
  <c r="AA235" i="1"/>
  <c r="V245" i="1"/>
  <c r="W63" i="1"/>
  <c r="S112" i="1"/>
  <c r="R68" i="1"/>
  <c r="X11" i="2"/>
  <c r="Y60" i="2"/>
  <c r="U29" i="2"/>
  <c r="AB61" i="2"/>
  <c r="AA60" i="2"/>
  <c r="AA25" i="2"/>
  <c r="X25" i="1"/>
  <c r="Y25" i="2"/>
  <c r="U29" i="1"/>
  <c r="U136" i="1"/>
  <c r="U106" i="1" s="1"/>
  <c r="U56" i="1" s="1"/>
  <c r="V133" i="1" s="1"/>
  <c r="V136" i="1" s="1"/>
  <c r="V106" i="1" s="1"/>
  <c r="V56" i="1" s="1"/>
  <c r="W133" i="1" s="1"/>
  <c r="W136" i="1" s="1"/>
  <c r="W106" i="1" s="1"/>
  <c r="W56" i="1" s="1"/>
  <c r="X133" i="1" s="1"/>
  <c r="X136" i="1" s="1"/>
  <c r="Y133" i="1"/>
  <c r="W26" i="2"/>
  <c r="V26" i="1"/>
  <c r="V29" i="1" s="1"/>
  <c r="V29" i="2"/>
  <c r="AG36" i="2"/>
  <c r="AD36" i="1"/>
  <c r="AE36" i="1" s="1"/>
  <c r="M249" i="1"/>
  <c r="X153" i="1" l="1"/>
  <c r="L88" i="2"/>
  <c r="M86" i="2"/>
  <c r="X11" i="1"/>
  <c r="Y11" i="1" s="1"/>
  <c r="Y11" i="2"/>
  <c r="AB235" i="1"/>
  <c r="AC135" i="1"/>
  <c r="AH36" i="2"/>
  <c r="AG36" i="1"/>
  <c r="AB25" i="2"/>
  <c r="AA25" i="1"/>
  <c r="AG107" i="1"/>
  <c r="AG57" i="1" s="1"/>
  <c r="AH107" i="1" s="1"/>
  <c r="AH57" i="1" s="1"/>
  <c r="AI107" i="1" s="1"/>
  <c r="AI57" i="1" s="1"/>
  <c r="AJ107" i="1" s="1"/>
  <c r="AE57" i="1"/>
  <c r="X231" i="1"/>
  <c r="Y231" i="1" s="1"/>
  <c r="X28" i="1"/>
  <c r="AA152" i="1"/>
  <c r="L79" i="2"/>
  <c r="M77" i="2"/>
  <c r="R237" i="1"/>
  <c r="S237" i="1" s="1"/>
  <c r="U112" i="1"/>
  <c r="U68" i="1" s="1"/>
  <c r="S68" i="1"/>
  <c r="L13" i="1"/>
  <c r="L122" i="1"/>
  <c r="M12" i="1"/>
  <c r="M13" i="1" s="1"/>
  <c r="AB10" i="2"/>
  <c r="AB10" i="1" s="1"/>
  <c r="AA11" i="2"/>
  <c r="Y143" i="1"/>
  <c r="X113" i="1"/>
  <c r="Y160" i="1"/>
  <c r="X61" i="1"/>
  <c r="AD54" i="2"/>
  <c r="AC53" i="2"/>
  <c r="AA58" i="5"/>
  <c r="Y58" i="5"/>
  <c r="Y72" i="5" s="1"/>
  <c r="X72" i="5"/>
  <c r="K19" i="1"/>
  <c r="Q13" i="5"/>
  <c r="P19" i="5"/>
  <c r="P21" i="5" s="1"/>
  <c r="W251" i="1"/>
  <c r="X74" i="1"/>
  <c r="S174" i="1"/>
  <c r="O180" i="1"/>
  <c r="O177" i="1"/>
  <c r="O184" i="1" s="1"/>
  <c r="O12" i="2"/>
  <c r="O9" i="1"/>
  <c r="X26" i="2"/>
  <c r="W26" i="1"/>
  <c r="W29" i="2"/>
  <c r="W245" i="1"/>
  <c r="X63" i="1"/>
  <c r="AA159" i="1"/>
  <c r="X244" i="1"/>
  <c r="AC238" i="1"/>
  <c r="AD142" i="1"/>
  <c r="AA10" i="1"/>
  <c r="R209" i="1"/>
  <c r="R211" i="1" s="1"/>
  <c r="X27" i="2"/>
  <c r="W27" i="1"/>
  <c r="AC61" i="2"/>
  <c r="AB60" i="2"/>
  <c r="X45" i="5"/>
  <c r="Y45" i="5" s="1"/>
  <c r="AA29" i="5"/>
  <c r="Y29" i="5"/>
  <c r="K21" i="2"/>
  <c r="X106" i="1"/>
  <c r="Y136" i="1"/>
  <c r="Y25" i="1"/>
  <c r="W246" i="1"/>
  <c r="W42" i="5" s="1"/>
  <c r="Y244" i="1"/>
  <c r="U123" i="1"/>
  <c r="U239" i="1"/>
  <c r="V114" i="1"/>
  <c r="V70" i="1" s="1"/>
  <c r="U128" i="1"/>
  <c r="L70" i="2"/>
  <c r="M68" i="2"/>
  <c r="AA27" i="2" l="1"/>
  <c r="X27" i="1"/>
  <c r="Y27" i="2"/>
  <c r="V123" i="1"/>
  <c r="O191" i="1"/>
  <c r="K31" i="2"/>
  <c r="K22" i="2"/>
  <c r="S211" i="1"/>
  <c r="R82" i="1"/>
  <c r="L16" i="2"/>
  <c r="M70" i="2"/>
  <c r="M69" i="2" s="1"/>
  <c r="AB29" i="5"/>
  <c r="AA45" i="5"/>
  <c r="P9" i="2"/>
  <c r="AA26" i="2"/>
  <c r="X26" i="1"/>
  <c r="X29" i="2"/>
  <c r="Y29" i="2" s="1"/>
  <c r="Q15" i="5"/>
  <c r="Q16" i="5"/>
  <c r="AC25" i="2"/>
  <c r="AB25" i="1"/>
  <c r="W32" i="5"/>
  <c r="AG54" i="2"/>
  <c r="AD53" i="2"/>
  <c r="U237" i="1"/>
  <c r="V112" i="1"/>
  <c r="V68" i="1" s="1"/>
  <c r="V128" i="1"/>
  <c r="AD238" i="1"/>
  <c r="AE238" i="1" s="1"/>
  <c r="AG142" i="1"/>
  <c r="AE142" i="1"/>
  <c r="W29" i="1"/>
  <c r="AA157" i="1"/>
  <c r="Y61" i="1"/>
  <c r="AB11" i="2"/>
  <c r="AB11" i="1" s="1"/>
  <c r="X246" i="1"/>
  <c r="X42" i="5" s="1"/>
  <c r="Y42" i="5" s="1"/>
  <c r="O12" i="1"/>
  <c r="X69" i="1"/>
  <c r="Y113" i="1"/>
  <c r="M122" i="1"/>
  <c r="L124" i="1"/>
  <c r="V239" i="1"/>
  <c r="W114" i="1"/>
  <c r="W70" i="1" s="1"/>
  <c r="AD61" i="2"/>
  <c r="AC60" i="2"/>
  <c r="AE61" i="2"/>
  <c r="AB159" i="1"/>
  <c r="AA244" i="1"/>
  <c r="O77" i="2"/>
  <c r="O13" i="2"/>
  <c r="O68" i="2"/>
  <c r="O86" i="2"/>
  <c r="K127" i="1"/>
  <c r="K129" i="1" s="1"/>
  <c r="K111" i="1" s="1"/>
  <c r="K21" i="1"/>
  <c r="L17" i="2"/>
  <c r="M79" i="2"/>
  <c r="M78" i="2" s="1"/>
  <c r="X245" i="1"/>
  <c r="AA63" i="1"/>
  <c r="Y63" i="1"/>
  <c r="AE54" i="2"/>
  <c r="AB152" i="1"/>
  <c r="AA231" i="1"/>
  <c r="AA28" i="1"/>
  <c r="L18" i="2"/>
  <c r="M88" i="2"/>
  <c r="M87" i="2" s="1"/>
  <c r="AA11" i="1"/>
  <c r="X28" i="2"/>
  <c r="Y28" i="2" s="1"/>
  <c r="Y28" i="1"/>
  <c r="Y153" i="1"/>
  <c r="X60" i="1"/>
  <c r="Y106" i="1"/>
  <c r="X56" i="1"/>
  <c r="Y245" i="1"/>
  <c r="AI36" i="2"/>
  <c r="AH36" i="1"/>
  <c r="AB58" i="5"/>
  <c r="AA72" i="5"/>
  <c r="Y27" i="1"/>
  <c r="O73" i="1"/>
  <c r="Y26" i="2"/>
  <c r="X251" i="1"/>
  <c r="X32" i="5" s="1"/>
  <c r="AA74" i="1"/>
  <c r="Y74" i="1"/>
  <c r="AC10" i="2"/>
  <c r="AK107" i="1"/>
  <c r="AJ57" i="1"/>
  <c r="AC235" i="1"/>
  <c r="AD135" i="1"/>
  <c r="AD25" i="2" l="1"/>
  <c r="AC25" i="1"/>
  <c r="AJ36" i="2"/>
  <c r="AI36" i="1"/>
  <c r="K115" i="1"/>
  <c r="K117" i="1" s="1"/>
  <c r="K118" i="1" s="1"/>
  <c r="K67" i="1"/>
  <c r="AB244" i="1"/>
  <c r="AC159" i="1"/>
  <c r="O13" i="1"/>
  <c r="O122" i="1"/>
  <c r="O124" i="1" s="1"/>
  <c r="O105" i="1" s="1"/>
  <c r="K32" i="2"/>
  <c r="AC11" i="2"/>
  <c r="P12" i="2"/>
  <c r="P9" i="1"/>
  <c r="Y56" i="1"/>
  <c r="AA133" i="1"/>
  <c r="O70" i="2"/>
  <c r="L19" i="2"/>
  <c r="L16" i="1"/>
  <c r="M16" i="2"/>
  <c r="AD235" i="1"/>
  <c r="AE235" i="1" s="1"/>
  <c r="AG135" i="1"/>
  <c r="AE135" i="1"/>
  <c r="AA245" i="1"/>
  <c r="AA246" i="1" s="1"/>
  <c r="AB63" i="1"/>
  <c r="O35" i="1"/>
  <c r="P174" i="1"/>
  <c r="O249" i="1"/>
  <c r="W128" i="1"/>
  <c r="AK57" i="1"/>
  <c r="AM107" i="1"/>
  <c r="AM57" i="1" s="1"/>
  <c r="AN107" i="1" s="1"/>
  <c r="AN57" i="1" s="1"/>
  <c r="AO107" i="1" s="1"/>
  <c r="AO57" i="1" s="1"/>
  <c r="AP107" i="1" s="1"/>
  <c r="L18" i="1"/>
  <c r="M18" i="1" s="1"/>
  <c r="M18" i="2"/>
  <c r="AE25" i="2"/>
  <c r="O88" i="2"/>
  <c r="AG61" i="2"/>
  <c r="AD60" i="2"/>
  <c r="AE60" i="2" s="1"/>
  <c r="W112" i="1"/>
  <c r="W68" i="1" s="1"/>
  <c r="V237" i="1"/>
  <c r="R13" i="5"/>
  <c r="Q19" i="5"/>
  <c r="Q21" i="5" s="1"/>
  <c r="AC10" i="1"/>
  <c r="AA150" i="1"/>
  <c r="Y60" i="1"/>
  <c r="O79" i="2"/>
  <c r="Y251" i="1"/>
  <c r="X29" i="1"/>
  <c r="Y29" i="1" s="1"/>
  <c r="Y26" i="1"/>
  <c r="AB27" i="2"/>
  <c r="AA27" i="1"/>
  <c r="AC29" i="5"/>
  <c r="AB45" i="5"/>
  <c r="AA28" i="2"/>
  <c r="W239" i="1"/>
  <c r="X114" i="1"/>
  <c r="W123" i="1"/>
  <c r="AK36" i="2"/>
  <c r="L17" i="1"/>
  <c r="M17" i="1" s="1"/>
  <c r="M17" i="2"/>
  <c r="AD10" i="2"/>
  <c r="AD10" i="1" s="1"/>
  <c r="AE53" i="2"/>
  <c r="L105" i="1"/>
  <c r="M124" i="1"/>
  <c r="M123" i="1" s="1"/>
  <c r="AE157" i="1"/>
  <c r="AA160" i="1"/>
  <c r="AA61" i="1" s="1"/>
  <c r="AB157" i="1" s="1"/>
  <c r="AB160" i="1" s="1"/>
  <c r="AB61" i="1" s="1"/>
  <c r="AC157" i="1" s="1"/>
  <c r="AC160" i="1" s="1"/>
  <c r="AC61" i="1" s="1"/>
  <c r="AD157" i="1" s="1"/>
  <c r="U209" i="1"/>
  <c r="S82" i="1"/>
  <c r="AC58" i="5"/>
  <c r="AB72" i="5"/>
  <c r="AC152" i="1"/>
  <c r="AB231" i="1"/>
  <c r="AB28" i="1"/>
  <c r="AB28" i="2" s="1"/>
  <c r="Y246" i="1"/>
  <c r="Y32" i="5"/>
  <c r="AB26" i="2"/>
  <c r="AA26" i="1"/>
  <c r="AA29" i="2"/>
  <c r="K31" i="1"/>
  <c r="K22" i="1"/>
  <c r="AH54" i="2"/>
  <c r="AG53" i="2"/>
  <c r="AA251" i="1"/>
  <c r="AB74" i="1"/>
  <c r="Y69" i="1"/>
  <c r="AA140" i="1"/>
  <c r="AG238" i="1"/>
  <c r="AH142" i="1"/>
  <c r="AA42" i="5" l="1"/>
  <c r="AH238" i="1"/>
  <c r="AI142" i="1"/>
  <c r="AG10" i="2"/>
  <c r="AA143" i="1"/>
  <c r="AA113" i="1" s="1"/>
  <c r="AA69" i="1" s="1"/>
  <c r="AB140" i="1" s="1"/>
  <c r="AB143" i="1" s="1"/>
  <c r="AB113" i="1" s="1"/>
  <c r="AB69" i="1" s="1"/>
  <c r="AC140" i="1" s="1"/>
  <c r="AC143" i="1" s="1"/>
  <c r="AC113" i="1" s="1"/>
  <c r="AC69" i="1" s="1"/>
  <c r="AD140" i="1" s="1"/>
  <c r="AD143" i="1" s="1"/>
  <c r="AE140" i="1"/>
  <c r="K32" i="1"/>
  <c r="X123" i="1"/>
  <c r="Q9" i="2"/>
  <c r="AB245" i="1"/>
  <c r="AC63" i="1"/>
  <c r="AC244" i="1"/>
  <c r="AD159" i="1"/>
  <c r="AB246" i="1"/>
  <c r="AB42" i="5" s="1"/>
  <c r="R15" i="5"/>
  <c r="S15" i="5" s="1"/>
  <c r="R16" i="5"/>
  <c r="O16" i="2"/>
  <c r="AA29" i="1"/>
  <c r="AD152" i="1"/>
  <c r="AC231" i="1"/>
  <c r="AC28" i="1"/>
  <c r="AE152" i="1"/>
  <c r="AA136" i="1"/>
  <c r="AA106" i="1" s="1"/>
  <c r="AA56" i="1" s="1"/>
  <c r="AB133" i="1" s="1"/>
  <c r="AB136" i="1" s="1"/>
  <c r="AB106" i="1" s="1"/>
  <c r="AB56" i="1" s="1"/>
  <c r="AC133" i="1" s="1"/>
  <c r="AC136" i="1" s="1"/>
  <c r="AC106" i="1" s="1"/>
  <c r="AC56" i="1" s="1"/>
  <c r="AD133" i="1" s="1"/>
  <c r="AD136" i="1" s="1"/>
  <c r="AE133" i="1"/>
  <c r="K236" i="1"/>
  <c r="K71" i="1"/>
  <c r="AB251" i="1"/>
  <c r="AB32" i="5" s="1"/>
  <c r="AC74" i="1"/>
  <c r="X112" i="1"/>
  <c r="W237" i="1"/>
  <c r="X128" i="1"/>
  <c r="AG235" i="1"/>
  <c r="AH135" i="1"/>
  <c r="O55" i="1"/>
  <c r="O108" i="1"/>
  <c r="AD11" i="2"/>
  <c r="AD11" i="1" s="1"/>
  <c r="Y114" i="1"/>
  <c r="X70" i="1"/>
  <c r="AQ107" i="1"/>
  <c r="AP57" i="1"/>
  <c r="AQ57" i="1" s="1"/>
  <c r="O17" i="2"/>
  <c r="AH61" i="2"/>
  <c r="AG60" i="2"/>
  <c r="P12" i="1"/>
  <c r="M105" i="1"/>
  <c r="L108" i="1"/>
  <c r="C51" i="3"/>
  <c r="AA32" i="5"/>
  <c r="AC26" i="2"/>
  <c r="AB26" i="1"/>
  <c r="AB29" i="1" s="1"/>
  <c r="AB29" i="2"/>
  <c r="AC72" i="5"/>
  <c r="AD58" i="5"/>
  <c r="AI54" i="2"/>
  <c r="AH53" i="2"/>
  <c r="AD29" i="5"/>
  <c r="AC45" i="5"/>
  <c r="O18" i="2"/>
  <c r="P177" i="1"/>
  <c r="P184" i="1" s="1"/>
  <c r="P180" i="1"/>
  <c r="P77" i="2"/>
  <c r="P68" i="2"/>
  <c r="P13" i="2"/>
  <c r="P86" i="2"/>
  <c r="AM36" i="2"/>
  <c r="AJ36" i="1"/>
  <c r="AK36" i="1" s="1"/>
  <c r="Y209" i="1"/>
  <c r="U211" i="1"/>
  <c r="U82" i="1" s="1"/>
  <c r="AE150" i="1"/>
  <c r="AA153" i="1"/>
  <c r="AA60" i="1" s="1"/>
  <c r="AB150" i="1" s="1"/>
  <c r="AB153" i="1" s="1"/>
  <c r="AB60" i="1" s="1"/>
  <c r="AC150" i="1" s="1"/>
  <c r="AC153" i="1" s="1"/>
  <c r="AC60" i="1" s="1"/>
  <c r="AD150" i="1" s="1"/>
  <c r="AD153" i="1" s="1"/>
  <c r="O35" i="2"/>
  <c r="L19" i="1"/>
  <c r="M16" i="1"/>
  <c r="AC11" i="1"/>
  <c r="AE11" i="1" s="1"/>
  <c r="AE11" i="2"/>
  <c r="AG25" i="2"/>
  <c r="AD25" i="1"/>
  <c r="AD160" i="1"/>
  <c r="AC27" i="2"/>
  <c r="AB27" i="1"/>
  <c r="AE10" i="2"/>
  <c r="L21" i="2"/>
  <c r="M19" i="2"/>
  <c r="AE10" i="1"/>
  <c r="AN36" i="2" l="1"/>
  <c r="AM36" i="1"/>
  <c r="AE160" i="1"/>
  <c r="AD61" i="1"/>
  <c r="P73" i="1"/>
  <c r="AH235" i="1"/>
  <c r="AI135" i="1"/>
  <c r="AG10" i="1"/>
  <c r="O18" i="1"/>
  <c r="AE136" i="1"/>
  <c r="AD106" i="1"/>
  <c r="Q12" i="2"/>
  <c r="Q9" i="1"/>
  <c r="AD26" i="2"/>
  <c r="AC26" i="1"/>
  <c r="P13" i="1"/>
  <c r="P122" i="1"/>
  <c r="P124" i="1" s="1"/>
  <c r="P105" i="1" s="1"/>
  <c r="X239" i="1"/>
  <c r="Y239" i="1" s="1"/>
  <c r="AA114" i="1"/>
  <c r="AA70" i="1" s="1"/>
  <c r="Y70" i="1"/>
  <c r="S16" i="5"/>
  <c r="S19" i="5" s="1"/>
  <c r="R19" i="5"/>
  <c r="R21" i="5" s="1"/>
  <c r="U13" i="5"/>
  <c r="AH25" i="2"/>
  <c r="AG25" i="1"/>
  <c r="AE153" i="1"/>
  <c r="AD60" i="1"/>
  <c r="AA128" i="1"/>
  <c r="AA123" i="1"/>
  <c r="AI238" i="1"/>
  <c r="AJ142" i="1"/>
  <c r="AC28" i="2"/>
  <c r="AC29" i="2" s="1"/>
  <c r="AG29" i="5"/>
  <c r="AE29" i="5"/>
  <c r="AD45" i="5"/>
  <c r="AE45" i="5" s="1"/>
  <c r="AH10" i="2"/>
  <c r="AH10" i="1" s="1"/>
  <c r="AG11" i="2"/>
  <c r="Y112" i="1"/>
  <c r="X68" i="1"/>
  <c r="AE25" i="1"/>
  <c r="L31" i="2"/>
  <c r="L22" i="2"/>
  <c r="M21" i="2"/>
  <c r="M22" i="2" s="1"/>
  <c r="V209" i="1"/>
  <c r="V211" i="1" s="1"/>
  <c r="V82" i="1" s="1"/>
  <c r="AJ54" i="2"/>
  <c r="AI53" i="2"/>
  <c r="AC251" i="1"/>
  <c r="AD74" i="1"/>
  <c r="AD231" i="1"/>
  <c r="AE231" i="1" s="1"/>
  <c r="AG152" i="1"/>
  <c r="AD28" i="1"/>
  <c r="AD28" i="2" s="1"/>
  <c r="AD244" i="1"/>
  <c r="AG159" i="1"/>
  <c r="P88" i="2"/>
  <c r="L234" i="1"/>
  <c r="E51" i="3"/>
  <c r="L55" i="1" s="1"/>
  <c r="M55" i="1" s="1"/>
  <c r="AI61" i="2"/>
  <c r="AH60" i="2"/>
  <c r="P70" i="2"/>
  <c r="AE159" i="1"/>
  <c r="P79" i="2"/>
  <c r="AD72" i="5"/>
  <c r="AG58" i="5"/>
  <c r="AE58" i="5"/>
  <c r="AE72" i="5" s="1"/>
  <c r="M108" i="1"/>
  <c r="O17" i="1"/>
  <c r="O234" i="1"/>
  <c r="AC245" i="1"/>
  <c r="AD63" i="1"/>
  <c r="AE26" i="2"/>
  <c r="AD27" i="2"/>
  <c r="AC27" i="1"/>
  <c r="L21" i="1"/>
  <c r="L127" i="1"/>
  <c r="M19" i="1"/>
  <c r="AK54" i="2"/>
  <c r="P191" i="1"/>
  <c r="K233" i="1"/>
  <c r="O19" i="2"/>
  <c r="O16" i="1"/>
  <c r="AE143" i="1"/>
  <c r="AD113" i="1"/>
  <c r="R9" i="2" l="1"/>
  <c r="S21" i="5"/>
  <c r="AH11" i="2"/>
  <c r="AH11" i="1" s="1"/>
  <c r="AG231" i="1"/>
  <c r="AH152" i="1"/>
  <c r="AG28" i="1"/>
  <c r="L32" i="2"/>
  <c r="M31" i="2"/>
  <c r="M32" i="2" s="1"/>
  <c r="AE113" i="1"/>
  <c r="AD69" i="1"/>
  <c r="AE245" i="1"/>
  <c r="O21" i="2"/>
  <c r="AG74" i="1"/>
  <c r="AD251" i="1"/>
  <c r="AD32" i="5" s="1"/>
  <c r="AE74" i="1"/>
  <c r="X237" i="1"/>
  <c r="Y237" i="1" s="1"/>
  <c r="AA112" i="1"/>
  <c r="AA68" i="1" s="1"/>
  <c r="Y68" i="1"/>
  <c r="AE28" i="1"/>
  <c r="AG150" i="1"/>
  <c r="AE60" i="1"/>
  <c r="AA239" i="1"/>
  <c r="AB114" i="1"/>
  <c r="AB70" i="1" s="1"/>
  <c r="AC29" i="1"/>
  <c r="AO36" i="2"/>
  <c r="AN36" i="1"/>
  <c r="AG26" i="2"/>
  <c r="AD26" i="1"/>
  <c r="AD29" i="2"/>
  <c r="AE29" i="2" s="1"/>
  <c r="L22" i="1"/>
  <c r="L31" i="1"/>
  <c r="M21" i="1"/>
  <c r="M22" i="1" s="1"/>
  <c r="AC32" i="5"/>
  <c r="AE251" i="1"/>
  <c r="AE28" i="2"/>
  <c r="P16" i="2"/>
  <c r="AI10" i="2"/>
  <c r="AI10" i="1" s="1"/>
  <c r="P108" i="1"/>
  <c r="P55" i="1"/>
  <c r="P234" i="1" s="1"/>
  <c r="AJ135" i="1"/>
  <c r="AI235" i="1"/>
  <c r="P17" i="2"/>
  <c r="AH29" i="5"/>
  <c r="AG45" i="5"/>
  <c r="P18" i="2"/>
  <c r="AM54" i="2"/>
  <c r="AJ53" i="2"/>
  <c r="AG11" i="1"/>
  <c r="AI25" i="2"/>
  <c r="AH25" i="1"/>
  <c r="Q12" i="1"/>
  <c r="AJ61" i="2"/>
  <c r="AI60" i="2"/>
  <c r="AK61" i="2"/>
  <c r="AB128" i="1"/>
  <c r="M234" i="1"/>
  <c r="AG27" i="2"/>
  <c r="AD27" i="1"/>
  <c r="AE27" i="1" s="1"/>
  <c r="AC246" i="1"/>
  <c r="AJ238" i="1"/>
  <c r="AM142" i="1"/>
  <c r="AK142" i="1"/>
  <c r="Q77" i="2"/>
  <c r="Q68" i="2"/>
  <c r="Q13" i="2"/>
  <c r="Q86" i="2"/>
  <c r="P249" i="1"/>
  <c r="Q174" i="1"/>
  <c r="AE27" i="2"/>
  <c r="O19" i="1"/>
  <c r="M127" i="1"/>
  <c r="L129" i="1"/>
  <c r="P35" i="1"/>
  <c r="AH159" i="1"/>
  <c r="AG244" i="1"/>
  <c r="W209" i="1"/>
  <c r="W211" i="1" s="1"/>
  <c r="W82" i="1" s="1"/>
  <c r="AK238" i="1"/>
  <c r="AE106" i="1"/>
  <c r="AD56" i="1"/>
  <c r="AD245" i="1"/>
  <c r="AG63" i="1"/>
  <c r="AE63" i="1"/>
  <c r="AG72" i="5"/>
  <c r="AH58" i="5"/>
  <c r="AD246" i="1"/>
  <c r="AD42" i="5" s="1"/>
  <c r="AE244" i="1"/>
  <c r="AB123" i="1"/>
  <c r="Y13" i="5"/>
  <c r="U16" i="5"/>
  <c r="U15" i="5"/>
  <c r="AG157" i="1"/>
  <c r="AE61" i="1"/>
  <c r="AK150" i="1" l="1"/>
  <c r="AG153" i="1"/>
  <c r="AG60" i="1" s="1"/>
  <c r="AH150" i="1" s="1"/>
  <c r="AH153" i="1" s="1"/>
  <c r="AH60" i="1" s="1"/>
  <c r="AI150" i="1" s="1"/>
  <c r="O31" i="2"/>
  <c r="O22" i="2"/>
  <c r="AG28" i="2"/>
  <c r="AE26" i="1"/>
  <c r="AD29" i="1"/>
  <c r="AH72" i="5"/>
  <c r="AI58" i="5"/>
  <c r="O21" i="1"/>
  <c r="O127" i="1"/>
  <c r="O129" i="1" s="1"/>
  <c r="O111" i="1" s="1"/>
  <c r="AN142" i="1"/>
  <c r="AM238" i="1"/>
  <c r="AC128" i="1"/>
  <c r="P17" i="1"/>
  <c r="AK157" i="1"/>
  <c r="AG160" i="1"/>
  <c r="AG61" i="1" s="1"/>
  <c r="AH157" i="1" s="1"/>
  <c r="AH160" i="1" s="1"/>
  <c r="AH61" i="1" s="1"/>
  <c r="AI157" i="1" s="1"/>
  <c r="Q180" i="1"/>
  <c r="Q177" i="1"/>
  <c r="Q184" i="1" s="1"/>
  <c r="AJ10" i="2"/>
  <c r="AJ10" i="1" s="1"/>
  <c r="AK10" i="1" s="1"/>
  <c r="P19" i="2"/>
  <c r="P16" i="1"/>
  <c r="AH26" i="2"/>
  <c r="AG26" i="1"/>
  <c r="AH231" i="1"/>
  <c r="AI152" i="1"/>
  <c r="AH28" i="1"/>
  <c r="AH28" i="2" s="1"/>
  <c r="AA237" i="1"/>
  <c r="AB112" i="1"/>
  <c r="AB68" i="1" s="1"/>
  <c r="AG140" i="1"/>
  <c r="AE69" i="1"/>
  <c r="U19" i="5"/>
  <c r="U21" i="5" s="1"/>
  <c r="V13" i="5"/>
  <c r="AC42" i="5"/>
  <c r="AE42" i="5" s="1"/>
  <c r="AE246" i="1"/>
  <c r="AM61" i="2"/>
  <c r="AJ60" i="2"/>
  <c r="AP36" i="2"/>
  <c r="AP36" i="1" s="1"/>
  <c r="AO36" i="1"/>
  <c r="AQ36" i="1" s="1"/>
  <c r="AQ36" i="2"/>
  <c r="AI11" i="2"/>
  <c r="AN54" i="2"/>
  <c r="AM53" i="2"/>
  <c r="AH45" i="5"/>
  <c r="AI29" i="5"/>
  <c r="X209" i="1"/>
  <c r="X211" i="1" s="1"/>
  <c r="P18" i="1"/>
  <c r="AJ235" i="1"/>
  <c r="AK235" i="1" s="1"/>
  <c r="AM135" i="1"/>
  <c r="AK135" i="1"/>
  <c r="AG133" i="1"/>
  <c r="AE56" i="1"/>
  <c r="P35" i="2"/>
  <c r="AE32" i="5"/>
  <c r="AC123" i="1"/>
  <c r="Q88" i="2"/>
  <c r="AH27" i="2"/>
  <c r="AG27" i="1"/>
  <c r="Q13" i="1"/>
  <c r="Q122" i="1"/>
  <c r="Q124" i="1" s="1"/>
  <c r="Q105" i="1" s="1"/>
  <c r="AE29" i="1"/>
  <c r="M129" i="1"/>
  <c r="M128" i="1" s="1"/>
  <c r="L111" i="1"/>
  <c r="L32" i="1"/>
  <c r="C11" i="3"/>
  <c r="M31" i="1"/>
  <c r="M32" i="1" s="1"/>
  <c r="AB239" i="1"/>
  <c r="AC114" i="1"/>
  <c r="AC70" i="1" s="1"/>
  <c r="AG251" i="1"/>
  <c r="AH74" i="1"/>
  <c r="R12" i="2"/>
  <c r="R9" i="1"/>
  <c r="S9" i="2"/>
  <c r="Q79" i="2"/>
  <c r="AG245" i="1"/>
  <c r="AG246" i="1" s="1"/>
  <c r="AH63" i="1"/>
  <c r="AI159" i="1"/>
  <c r="AH244" i="1"/>
  <c r="Q70" i="2"/>
  <c r="AJ25" i="2"/>
  <c r="AI25" i="1"/>
  <c r="AK53" i="2"/>
  <c r="AG42" i="5" l="1"/>
  <c r="AM10" i="2"/>
  <c r="AK140" i="1"/>
  <c r="AG143" i="1"/>
  <c r="AG113" i="1" s="1"/>
  <c r="AG69" i="1" s="1"/>
  <c r="AH140" i="1" s="1"/>
  <c r="AH143" i="1" s="1"/>
  <c r="AH113" i="1" s="1"/>
  <c r="AH69" i="1" s="1"/>
  <c r="AI140" i="1" s="1"/>
  <c r="AI143" i="1" s="1"/>
  <c r="AI113" i="1" s="1"/>
  <c r="AI69" i="1" s="1"/>
  <c r="AJ140" i="1" s="1"/>
  <c r="AJ143" i="1" s="1"/>
  <c r="AI160" i="1"/>
  <c r="AI61" i="1" s="1"/>
  <c r="AJ157" i="1" s="1"/>
  <c r="O115" i="1"/>
  <c r="O117" i="1" s="1"/>
  <c r="O67" i="1"/>
  <c r="Q17" i="2"/>
  <c r="AM235" i="1"/>
  <c r="AN135" i="1"/>
  <c r="AO54" i="2"/>
  <c r="AN53" i="2"/>
  <c r="AN10" i="2" s="1"/>
  <c r="AN10" i="1" s="1"/>
  <c r="AN61" i="2"/>
  <c r="AM60" i="2"/>
  <c r="P21" i="2"/>
  <c r="O31" i="1"/>
  <c r="O22" i="1"/>
  <c r="O32" i="2"/>
  <c r="AI231" i="1"/>
  <c r="AJ152" i="1"/>
  <c r="AI28" i="1"/>
  <c r="AI28" i="2" s="1"/>
  <c r="AK152" i="1"/>
  <c r="AD128" i="1"/>
  <c r="AI11" i="1"/>
  <c r="AK11" i="1" s="1"/>
  <c r="V15" i="5"/>
  <c r="AI153" i="1"/>
  <c r="AI60" i="1" s="1"/>
  <c r="AJ150" i="1" s="1"/>
  <c r="AJ153" i="1" s="1"/>
  <c r="U9" i="2"/>
  <c r="Q73" i="1"/>
  <c r="AI72" i="5"/>
  <c r="AJ58" i="5"/>
  <c r="Q108" i="1"/>
  <c r="Q55" i="1"/>
  <c r="Q234" i="1" s="1"/>
  <c r="AG136" i="1"/>
  <c r="AG106" i="1" s="1"/>
  <c r="AG56" i="1" s="1"/>
  <c r="AH133" i="1" s="1"/>
  <c r="AH136" i="1" s="1"/>
  <c r="AH106" i="1" s="1"/>
  <c r="AH56" i="1" s="1"/>
  <c r="AI133" i="1" s="1"/>
  <c r="AI136" i="1" s="1"/>
  <c r="AI106" i="1" s="1"/>
  <c r="AI56" i="1" s="1"/>
  <c r="AJ133" i="1" s="1"/>
  <c r="AJ136" i="1" s="1"/>
  <c r="AK133" i="1"/>
  <c r="R12" i="1"/>
  <c r="S9" i="1"/>
  <c r="AG32" i="5"/>
  <c r="Y211" i="1"/>
  <c r="X82" i="1"/>
  <c r="AK10" i="2"/>
  <c r="AG29" i="1"/>
  <c r="Q191" i="1"/>
  <c r="Q18" i="2"/>
  <c r="AK25" i="1"/>
  <c r="C33" i="3"/>
  <c r="C13" i="3"/>
  <c r="AD123" i="1"/>
  <c r="AJ11" i="2"/>
  <c r="AJ11" i="1" s="1"/>
  <c r="AK60" i="2"/>
  <c r="AB237" i="1"/>
  <c r="AC112" i="1"/>
  <c r="AC68" i="1" s="1"/>
  <c r="P19" i="1"/>
  <c r="AM25" i="2"/>
  <c r="AJ25" i="1"/>
  <c r="AI26" i="2"/>
  <c r="AH26" i="1"/>
  <c r="AH29" i="1" s="1"/>
  <c r="AH29" i="2"/>
  <c r="AO142" i="1"/>
  <c r="AN238" i="1"/>
  <c r="AK25" i="2"/>
  <c r="Q16" i="2"/>
  <c r="R68" i="2"/>
  <c r="R86" i="2"/>
  <c r="R77" i="2"/>
  <c r="R13" i="2"/>
  <c r="S12" i="2"/>
  <c r="S13" i="2" s="1"/>
  <c r="M111" i="1"/>
  <c r="L115" i="1"/>
  <c r="C63" i="3"/>
  <c r="AH251" i="1"/>
  <c r="AH32" i="5" s="1"/>
  <c r="AI74" i="1"/>
  <c r="AG29" i="2"/>
  <c r="AI244" i="1"/>
  <c r="AJ159" i="1"/>
  <c r="AH245" i="1"/>
  <c r="AH246" i="1" s="1"/>
  <c r="AI63" i="1"/>
  <c r="AC239" i="1"/>
  <c r="AD114" i="1"/>
  <c r="AI27" i="2"/>
  <c r="AH27" i="1"/>
  <c r="AI45" i="5"/>
  <c r="AJ29" i="5"/>
  <c r="AH42" i="5" l="1"/>
  <c r="AQ238" i="1"/>
  <c r="M115" i="1"/>
  <c r="L117" i="1"/>
  <c r="AJ72" i="5"/>
  <c r="AK58" i="5"/>
  <c r="AK72" i="5" s="1"/>
  <c r="AM58" i="5"/>
  <c r="AJ45" i="5"/>
  <c r="AK45" i="5" s="1"/>
  <c r="AM29" i="5"/>
  <c r="AK29" i="5"/>
  <c r="AP54" i="2"/>
  <c r="AP53" i="2" s="1"/>
  <c r="AP10" i="2" s="1"/>
  <c r="AP10" i="1" s="1"/>
  <c r="AO53" i="2"/>
  <c r="AO10" i="2" s="1"/>
  <c r="AO10" i="1" s="1"/>
  <c r="AJ160" i="1"/>
  <c r="P21" i="1"/>
  <c r="P127" i="1"/>
  <c r="P129" i="1" s="1"/>
  <c r="P111" i="1" s="1"/>
  <c r="AA209" i="1"/>
  <c r="Y82" i="1"/>
  <c r="AM159" i="1"/>
  <c r="AJ244" i="1"/>
  <c r="AC237" i="1"/>
  <c r="AD112" i="1"/>
  <c r="AO238" i="1"/>
  <c r="AP142" i="1"/>
  <c r="AP238" i="1" s="1"/>
  <c r="AQ142" i="1"/>
  <c r="Q249" i="1"/>
  <c r="R174" i="1"/>
  <c r="AG128" i="1"/>
  <c r="O32" i="1"/>
  <c r="AJ113" i="1"/>
  <c r="AK143" i="1"/>
  <c r="AN235" i="1"/>
  <c r="AO135" i="1"/>
  <c r="Q18" i="1"/>
  <c r="U12" i="2"/>
  <c r="U9" i="1"/>
  <c r="AQ10" i="2"/>
  <c r="AM10" i="1"/>
  <c r="AJ26" i="2"/>
  <c r="AI26" i="1"/>
  <c r="AI29" i="1" s="1"/>
  <c r="AI29" i="2"/>
  <c r="R13" i="1"/>
  <c r="S12" i="1"/>
  <c r="S13" i="1" s="1"/>
  <c r="R122" i="1"/>
  <c r="AJ231" i="1"/>
  <c r="AM152" i="1"/>
  <c r="AJ28" i="1"/>
  <c r="P22" i="2"/>
  <c r="P31" i="2"/>
  <c r="AQ53" i="2"/>
  <c r="R88" i="2"/>
  <c r="S86" i="2"/>
  <c r="AI251" i="1"/>
  <c r="AJ74" i="1"/>
  <c r="R79" i="2"/>
  <c r="S77" i="2"/>
  <c r="AJ27" i="2"/>
  <c r="AI27" i="1"/>
  <c r="AK153" i="1"/>
  <c r="AJ60" i="1"/>
  <c r="Q17" i="1"/>
  <c r="AE114" i="1"/>
  <c r="AD70" i="1"/>
  <c r="R70" i="2"/>
  <c r="S68" i="2"/>
  <c r="AN25" i="2"/>
  <c r="AM25" i="1"/>
  <c r="AG123" i="1"/>
  <c r="AJ106" i="1"/>
  <c r="AK136" i="1"/>
  <c r="AM11" i="2"/>
  <c r="Q35" i="1"/>
  <c r="AK231" i="1"/>
  <c r="AK244" i="1"/>
  <c r="H42" i="3"/>
  <c r="V16" i="5"/>
  <c r="O71" i="1"/>
  <c r="AK159" i="1"/>
  <c r="AI245" i="1"/>
  <c r="AJ63" i="1"/>
  <c r="L236" i="1"/>
  <c r="C67" i="3"/>
  <c r="E63" i="3"/>
  <c r="Q19" i="2"/>
  <c r="Q16" i="1"/>
  <c r="C39" i="3"/>
  <c r="C37" i="3"/>
  <c r="C38" i="3"/>
  <c r="J40" i="3"/>
  <c r="AK11" i="2"/>
  <c r="AO61" i="2"/>
  <c r="AN60" i="2"/>
  <c r="AN11" i="2" s="1"/>
  <c r="AN11" i="1" s="1"/>
  <c r="O118" i="1"/>
  <c r="AK27" i="2"/>
  <c r="AN58" i="5" l="1"/>
  <c r="AM72" i="5"/>
  <c r="P31" i="1"/>
  <c r="P22" i="1"/>
  <c r="Q21" i="2"/>
  <c r="R180" i="1"/>
  <c r="R177" i="1"/>
  <c r="AK60" i="1"/>
  <c r="AM150" i="1"/>
  <c r="U12" i="1"/>
  <c r="AE209" i="1"/>
  <c r="AA211" i="1"/>
  <c r="AA82" i="1" s="1"/>
  <c r="AJ28" i="2"/>
  <c r="AK28" i="2" s="1"/>
  <c r="AK28" i="1"/>
  <c r="AD68" i="1"/>
  <c r="AE112" i="1"/>
  <c r="H39" i="3"/>
  <c r="D81" i="3"/>
  <c r="E81" i="3" s="1"/>
  <c r="L85" i="1" s="1"/>
  <c r="R16" i="2"/>
  <c r="S70" i="2"/>
  <c r="S69" i="2" s="1"/>
  <c r="R17" i="2"/>
  <c r="S79" i="2"/>
  <c r="S78" i="2" s="1"/>
  <c r="AN152" i="1"/>
  <c r="AM231" i="1"/>
  <c r="AM28" i="1"/>
  <c r="AK106" i="1"/>
  <c r="AJ56" i="1"/>
  <c r="AG114" i="1"/>
  <c r="AG70" i="1" s="1"/>
  <c r="AD239" i="1"/>
  <c r="AE239" i="1" s="1"/>
  <c r="AE70" i="1"/>
  <c r="AM74" i="1"/>
  <c r="AK74" i="1"/>
  <c r="AJ251" i="1"/>
  <c r="AJ32" i="5" s="1"/>
  <c r="AM26" i="2"/>
  <c r="AJ26" i="1"/>
  <c r="AJ29" i="2"/>
  <c r="AK29" i="2" s="1"/>
  <c r="AK26" i="2"/>
  <c r="AH128" i="1"/>
  <c r="H41" i="3"/>
  <c r="Q19" i="1"/>
  <c r="W13" i="5"/>
  <c r="V19" i="5"/>
  <c r="V21" i="5" s="1"/>
  <c r="Q35" i="2"/>
  <c r="AI32" i="5"/>
  <c r="S122" i="1"/>
  <c r="R124" i="1"/>
  <c r="AQ10" i="1"/>
  <c r="AM244" i="1"/>
  <c r="AN159" i="1"/>
  <c r="AK160" i="1"/>
  <c r="AJ61" i="1"/>
  <c r="L118" i="1"/>
  <c r="M118" i="1" s="1"/>
  <c r="M117" i="1"/>
  <c r="AQ54" i="2"/>
  <c r="AP61" i="2"/>
  <c r="AP60" i="2" s="1"/>
  <c r="AP11" i="2" s="1"/>
  <c r="AP11" i="1" s="1"/>
  <c r="AO60" i="2"/>
  <c r="AO11" i="2" s="1"/>
  <c r="AO11" i="1" s="1"/>
  <c r="AQ61" i="2"/>
  <c r="L67" i="1"/>
  <c r="E67" i="3"/>
  <c r="AH123" i="1"/>
  <c r="R18" i="2"/>
  <c r="S88" i="2"/>
  <c r="S87" i="2" s="1"/>
  <c r="AO235" i="1"/>
  <c r="AQ235" i="1" s="1"/>
  <c r="AP135" i="1"/>
  <c r="AP235" i="1" s="1"/>
  <c r="P115" i="1"/>
  <c r="P117" i="1" s="1"/>
  <c r="P118" i="1" s="1"/>
  <c r="P67" i="1"/>
  <c r="AM63" i="1"/>
  <c r="AK63" i="1"/>
  <c r="AJ245" i="1"/>
  <c r="AJ246" i="1" s="1"/>
  <c r="AJ42" i="5" s="1"/>
  <c r="J42" i="3"/>
  <c r="AO25" i="2"/>
  <c r="AN25" i="1"/>
  <c r="P32" i="2"/>
  <c r="U86" i="2"/>
  <c r="U13" i="2"/>
  <c r="U77" i="2"/>
  <c r="U68" i="2"/>
  <c r="AK113" i="1"/>
  <c r="AJ69" i="1"/>
  <c r="AN29" i="5"/>
  <c r="AM45" i="5"/>
  <c r="M236" i="1"/>
  <c r="L233" i="1"/>
  <c r="M233" i="1" s="1"/>
  <c r="H38" i="3"/>
  <c r="AQ11" i="2"/>
  <c r="AM11" i="1"/>
  <c r="AM27" i="2"/>
  <c r="AJ27" i="1"/>
  <c r="AK27" i="1" s="1"/>
  <c r="AQ135" i="1"/>
  <c r="AI246" i="1"/>
  <c r="U13" i="1" l="1"/>
  <c r="U122" i="1"/>
  <c r="U124" i="1" s="1"/>
  <c r="U105" i="1" s="1"/>
  <c r="Q22" i="2"/>
  <c r="Q31" i="2"/>
  <c r="R18" i="1"/>
  <c r="S18" i="1" s="1"/>
  <c r="S18" i="2"/>
  <c r="AK245" i="1"/>
  <c r="U70" i="2"/>
  <c r="W16" i="5"/>
  <c r="W15" i="5"/>
  <c r="U79" i="2"/>
  <c r="AQ60" i="2"/>
  <c r="O221" i="1"/>
  <c r="M85" i="1"/>
  <c r="AK26" i="1"/>
  <c r="AJ29" i="1"/>
  <c r="AK29" i="1" s="1"/>
  <c r="AM28" i="2"/>
  <c r="J39" i="3"/>
  <c r="AM153" i="1"/>
  <c r="AM60" i="1" s="1"/>
  <c r="AN150" i="1" s="1"/>
  <c r="AN153" i="1" s="1"/>
  <c r="AN60" i="1" s="1"/>
  <c r="AO150" i="1" s="1"/>
  <c r="AQ150" i="1"/>
  <c r="J38" i="3"/>
  <c r="AP25" i="2"/>
  <c r="AO25" i="1"/>
  <c r="V9" i="2"/>
  <c r="AM133" i="1"/>
  <c r="AK56" i="1"/>
  <c r="AI42" i="5"/>
  <c r="AK42" i="5" s="1"/>
  <c r="AK246" i="1"/>
  <c r="U88" i="2"/>
  <c r="S124" i="1"/>
  <c r="S123" i="1" s="1"/>
  <c r="R105" i="1"/>
  <c r="Q21" i="1"/>
  <c r="Q127" i="1"/>
  <c r="Q129" i="1" s="1"/>
  <c r="Q111" i="1" s="1"/>
  <c r="AN26" i="2"/>
  <c r="AM26" i="1"/>
  <c r="AM29" i="2"/>
  <c r="P32" i="1"/>
  <c r="AN45" i="5"/>
  <c r="AO29" i="5"/>
  <c r="AO58" i="5"/>
  <c r="AN72" i="5"/>
  <c r="AO152" i="1"/>
  <c r="AN231" i="1"/>
  <c r="AN28" i="1"/>
  <c r="AN28" i="2" s="1"/>
  <c r="AK69" i="1"/>
  <c r="AM140" i="1"/>
  <c r="AK32" i="5"/>
  <c r="J41" i="3"/>
  <c r="AK251" i="1"/>
  <c r="AD237" i="1"/>
  <c r="AE237" i="1" s="1"/>
  <c r="AG112" i="1"/>
  <c r="AG68" i="1" s="1"/>
  <c r="AE68" i="1"/>
  <c r="AN27" i="2"/>
  <c r="AM27" i="1"/>
  <c r="AM245" i="1"/>
  <c r="AN63" i="1"/>
  <c r="AK61" i="1"/>
  <c r="AM157" i="1"/>
  <c r="AM251" i="1"/>
  <c r="AN74" i="1"/>
  <c r="AQ11" i="1"/>
  <c r="P236" i="1"/>
  <c r="P233" i="1" s="1"/>
  <c r="P71" i="1"/>
  <c r="AI123" i="1"/>
  <c r="R17" i="1"/>
  <c r="S17" i="1" s="1"/>
  <c r="S17" i="2"/>
  <c r="R184" i="1"/>
  <c r="S177" i="1"/>
  <c r="AI128" i="1"/>
  <c r="AB209" i="1"/>
  <c r="AB211" i="1" s="1"/>
  <c r="AB82" i="1" s="1"/>
  <c r="R191" i="1"/>
  <c r="S180" i="1"/>
  <c r="M67" i="1"/>
  <c r="L71" i="1"/>
  <c r="O236" i="1"/>
  <c r="AN244" i="1"/>
  <c r="AO159" i="1"/>
  <c r="AG239" i="1"/>
  <c r="AH114" i="1"/>
  <c r="AH70" i="1" s="1"/>
  <c r="R19" i="2"/>
  <c r="R16" i="1"/>
  <c r="S16" i="2"/>
  <c r="Q32" i="2" l="1"/>
  <c r="W19" i="5"/>
  <c r="W21" i="5" s="1"/>
  <c r="X13" i="5"/>
  <c r="AM160" i="1"/>
  <c r="AM61" i="1" s="1"/>
  <c r="AN157" i="1" s="1"/>
  <c r="AN160" i="1" s="1"/>
  <c r="AN61" i="1" s="1"/>
  <c r="AO157" i="1" s="1"/>
  <c r="AO160" i="1" s="1"/>
  <c r="AO61" i="1" s="1"/>
  <c r="AP157" i="1" s="1"/>
  <c r="AP160" i="1" s="1"/>
  <c r="AQ157" i="1"/>
  <c r="AM29" i="1"/>
  <c r="AP25" i="1"/>
  <c r="AQ25" i="2"/>
  <c r="AO26" i="2"/>
  <c r="AN26" i="1"/>
  <c r="AN29" i="2"/>
  <c r="AH239" i="1"/>
  <c r="AI114" i="1"/>
  <c r="AI70" i="1" s="1"/>
  <c r="AN245" i="1"/>
  <c r="AO63" i="1"/>
  <c r="U18" i="2"/>
  <c r="U16" i="2"/>
  <c r="U108" i="1"/>
  <c r="U55" i="1"/>
  <c r="U234" i="1" s="1"/>
  <c r="R108" i="1"/>
  <c r="R55" i="1"/>
  <c r="S105" i="1"/>
  <c r="AO45" i="5"/>
  <c r="AP29" i="5"/>
  <c r="O223" i="1"/>
  <c r="O85" i="1" s="1"/>
  <c r="P221" i="1" s="1"/>
  <c r="P223" i="1" s="1"/>
  <c r="P85" i="1" s="1"/>
  <c r="Q221" i="1" s="1"/>
  <c r="Q223" i="1" s="1"/>
  <c r="Q85" i="1" s="1"/>
  <c r="R221" i="1" s="1"/>
  <c r="R223" i="1" s="1"/>
  <c r="S221" i="1"/>
  <c r="AC209" i="1"/>
  <c r="AC211" i="1" s="1"/>
  <c r="AC82" i="1" s="1"/>
  <c r="AM143" i="1"/>
  <c r="AM113" i="1" s="1"/>
  <c r="AM69" i="1" s="1"/>
  <c r="AN140" i="1" s="1"/>
  <c r="AN143" i="1" s="1"/>
  <c r="AN113" i="1" s="1"/>
  <c r="AN69" i="1" s="1"/>
  <c r="AO140" i="1" s="1"/>
  <c r="AO143" i="1" s="1"/>
  <c r="AO113" i="1" s="1"/>
  <c r="AO69" i="1" s="1"/>
  <c r="AP140" i="1" s="1"/>
  <c r="AP143" i="1" s="1"/>
  <c r="AQ140" i="1"/>
  <c r="AM246" i="1"/>
  <c r="AO27" i="2"/>
  <c r="AN27" i="1"/>
  <c r="Q115" i="1"/>
  <c r="Q117" i="1" s="1"/>
  <c r="Q118" i="1" s="1"/>
  <c r="Q67" i="1"/>
  <c r="AJ128" i="1"/>
  <c r="AM136" i="1"/>
  <c r="AM106" i="1" s="1"/>
  <c r="AM56" i="1" s="1"/>
  <c r="AN133" i="1" s="1"/>
  <c r="AN136" i="1" s="1"/>
  <c r="AN106" i="1" s="1"/>
  <c r="AN56" i="1" s="1"/>
  <c r="AO133" i="1" s="1"/>
  <c r="AO136" i="1" s="1"/>
  <c r="AO106" i="1" s="1"/>
  <c r="AO56" i="1" s="1"/>
  <c r="AP133" i="1" s="1"/>
  <c r="AP136" i="1" s="1"/>
  <c r="AQ133" i="1"/>
  <c r="M71" i="1"/>
  <c r="AM32" i="5"/>
  <c r="AP152" i="1"/>
  <c r="AO28" i="1"/>
  <c r="AO28" i="2" s="1"/>
  <c r="AO231" i="1"/>
  <c r="AQ152" i="1"/>
  <c r="R19" i="1"/>
  <c r="S16" i="1"/>
  <c r="S184" i="1"/>
  <c r="R73" i="1"/>
  <c r="R21" i="2"/>
  <c r="S19" i="2"/>
  <c r="AO72" i="5"/>
  <c r="AP58" i="5"/>
  <c r="R35" i="1"/>
  <c r="S191" i="1"/>
  <c r="AJ123" i="1"/>
  <c r="AO153" i="1"/>
  <c r="AO60" i="1" s="1"/>
  <c r="AP150" i="1" s="1"/>
  <c r="AP153" i="1" s="1"/>
  <c r="AP159" i="1"/>
  <c r="AP244" i="1" s="1"/>
  <c r="AO244" i="1"/>
  <c r="AQ159" i="1"/>
  <c r="AN246" i="1"/>
  <c r="AN42" i="5" s="1"/>
  <c r="Q31" i="1"/>
  <c r="Q22" i="1"/>
  <c r="O233" i="1"/>
  <c r="AO74" i="1"/>
  <c r="AN251" i="1"/>
  <c r="AN32" i="5" s="1"/>
  <c r="AG237" i="1"/>
  <c r="AH112" i="1"/>
  <c r="AH68" i="1" s="1"/>
  <c r="V12" i="2"/>
  <c r="V9" i="1"/>
  <c r="U17" i="2"/>
  <c r="AP27" i="2" l="1"/>
  <c r="AO27" i="1"/>
  <c r="R249" i="1"/>
  <c r="S73" i="1"/>
  <c r="U174" i="1"/>
  <c r="AP61" i="1"/>
  <c r="AQ61" i="1" s="1"/>
  <c r="AQ160" i="1"/>
  <c r="S223" i="1"/>
  <c r="R85" i="1"/>
  <c r="AP45" i="5"/>
  <c r="AQ45" i="5" s="1"/>
  <c r="AQ29" i="5"/>
  <c r="U19" i="2"/>
  <c r="U16" i="1"/>
  <c r="U17" i="1"/>
  <c r="AM123" i="1"/>
  <c r="AQ136" i="1"/>
  <c r="AP106" i="1"/>
  <c r="AM42" i="5"/>
  <c r="W9" i="2"/>
  <c r="V12" i="1"/>
  <c r="Q32" i="1"/>
  <c r="R21" i="1"/>
  <c r="S19" i="1"/>
  <c r="R127" i="1"/>
  <c r="U18" i="1"/>
  <c r="V86" i="2"/>
  <c r="V68" i="2"/>
  <c r="V77" i="2"/>
  <c r="V13" i="2"/>
  <c r="AQ143" i="1"/>
  <c r="AP113" i="1"/>
  <c r="AH237" i="1"/>
  <c r="AI112" i="1"/>
  <c r="AI68" i="1" s="1"/>
  <c r="AQ58" i="5"/>
  <c r="AQ72" i="5" s="1"/>
  <c r="AP72" i="5"/>
  <c r="R234" i="1"/>
  <c r="S55" i="1"/>
  <c r="AO245" i="1"/>
  <c r="AP63" i="1"/>
  <c r="AQ25" i="1"/>
  <c r="AM128" i="1"/>
  <c r="AD209" i="1"/>
  <c r="AD211" i="1" s="1"/>
  <c r="S108" i="1"/>
  <c r="AN29" i="1"/>
  <c r="X16" i="5"/>
  <c r="X15" i="5"/>
  <c r="Y15" i="5" s="1"/>
  <c r="R35" i="2"/>
  <c r="S35" i="1"/>
  <c r="AP26" i="2"/>
  <c r="AO26" i="1"/>
  <c r="AO29" i="2"/>
  <c r="AO251" i="1"/>
  <c r="AP74" i="1"/>
  <c r="AQ153" i="1"/>
  <c r="AP60" i="1"/>
  <c r="AQ60" i="1" s="1"/>
  <c r="R22" i="2"/>
  <c r="R31" i="2"/>
  <c r="S21" i="2"/>
  <c r="S22" i="2" s="1"/>
  <c r="AP231" i="1"/>
  <c r="AQ231" i="1" s="1"/>
  <c r="AP28" i="1"/>
  <c r="Q236" i="1"/>
  <c r="Q71" i="1"/>
  <c r="AI239" i="1"/>
  <c r="AJ114" i="1"/>
  <c r="AQ244" i="1"/>
  <c r="AJ70" i="1" l="1"/>
  <c r="AK114" i="1"/>
  <c r="AI237" i="1"/>
  <c r="AJ112" i="1"/>
  <c r="AP69" i="1"/>
  <c r="AQ69" i="1" s="1"/>
  <c r="AQ113" i="1"/>
  <c r="S85" i="1"/>
  <c r="U221" i="1"/>
  <c r="AA13" i="5"/>
  <c r="X19" i="5"/>
  <c r="X21" i="5" s="1"/>
  <c r="Y16" i="5"/>
  <c r="Y19" i="5" s="1"/>
  <c r="AP251" i="1"/>
  <c r="AP32" i="5" s="1"/>
  <c r="AQ74" i="1"/>
  <c r="S249" i="1"/>
  <c r="AO29" i="1"/>
  <c r="W12" i="2"/>
  <c r="W9" i="1"/>
  <c r="AN123" i="1"/>
  <c r="AO32" i="5"/>
  <c r="AQ251" i="1"/>
  <c r="S127" i="1"/>
  <c r="R129" i="1"/>
  <c r="Q233" i="1"/>
  <c r="AP26" i="1"/>
  <c r="AP29" i="2"/>
  <c r="AQ29" i="2" s="1"/>
  <c r="S234" i="1"/>
  <c r="AP245" i="1"/>
  <c r="AP246" i="1" s="1"/>
  <c r="AP42" i="5" s="1"/>
  <c r="AQ63" i="1"/>
  <c r="V79" i="2"/>
  <c r="U21" i="2"/>
  <c r="AO246" i="1"/>
  <c r="R31" i="1"/>
  <c r="R22" i="1"/>
  <c r="S21" i="1"/>
  <c r="S22" i="1" s="1"/>
  <c r="R32" i="2"/>
  <c r="S31" i="2"/>
  <c r="S32" i="2" s="1"/>
  <c r="AN128" i="1"/>
  <c r="V13" i="1"/>
  <c r="V122" i="1"/>
  <c r="V124" i="1" s="1"/>
  <c r="V105" i="1" s="1"/>
  <c r="AP28" i="2"/>
  <c r="AQ28" i="2" s="1"/>
  <c r="AQ28" i="1"/>
  <c r="U19" i="1"/>
  <c r="AP27" i="1"/>
  <c r="AQ27" i="1" s="1"/>
  <c r="AQ27" i="2"/>
  <c r="AE211" i="1"/>
  <c r="AD82" i="1"/>
  <c r="V70" i="2"/>
  <c r="AQ106" i="1"/>
  <c r="AP56" i="1"/>
  <c r="AQ56" i="1" s="1"/>
  <c r="AQ26" i="2"/>
  <c r="S35" i="2"/>
  <c r="V88" i="2"/>
  <c r="U180" i="1"/>
  <c r="U177" i="1"/>
  <c r="U184" i="1" s="1"/>
  <c r="Y174" i="1"/>
  <c r="AQ32" i="5" l="1"/>
  <c r="U21" i="1"/>
  <c r="U127" i="1"/>
  <c r="U129" i="1" s="1"/>
  <c r="U111" i="1" s="1"/>
  <c r="V18" i="2"/>
  <c r="AO123" i="1"/>
  <c r="AP29" i="1"/>
  <c r="AQ29" i="1" s="1"/>
  <c r="AK112" i="1"/>
  <c r="AJ68" i="1"/>
  <c r="AO42" i="5"/>
  <c r="AQ42" i="5" s="1"/>
  <c r="AQ246" i="1"/>
  <c r="AE13" i="5"/>
  <c r="AA15" i="5"/>
  <c r="AA16" i="5" s="1"/>
  <c r="AJ239" i="1"/>
  <c r="AK239" i="1" s="1"/>
  <c r="AK70" i="1"/>
  <c r="AM114" i="1"/>
  <c r="AM70" i="1" s="1"/>
  <c r="AQ26" i="1"/>
  <c r="U31" i="2"/>
  <c r="U22" i="2"/>
  <c r="W86" i="2"/>
  <c r="W77" i="2"/>
  <c r="W68" i="2"/>
  <c r="W13" i="2"/>
  <c r="AQ245" i="1"/>
  <c r="U73" i="1"/>
  <c r="R32" i="1"/>
  <c r="S31" i="1"/>
  <c r="S32" i="1" s="1"/>
  <c r="X9" i="2"/>
  <c r="Y21" i="5"/>
  <c r="W12" i="1"/>
  <c r="V108" i="1"/>
  <c r="V55" i="1"/>
  <c r="V234" i="1" s="1"/>
  <c r="V16" i="2"/>
  <c r="R111" i="1"/>
  <c r="S129" i="1"/>
  <c r="S128" i="1" s="1"/>
  <c r="U223" i="1"/>
  <c r="U85" i="1" s="1"/>
  <c r="V221" i="1" s="1"/>
  <c r="V223" i="1" s="1"/>
  <c r="V85" i="1" s="1"/>
  <c r="W221" i="1" s="1"/>
  <c r="W223" i="1" s="1"/>
  <c r="W85" i="1" s="1"/>
  <c r="X221" i="1" s="1"/>
  <c r="X223" i="1" s="1"/>
  <c r="Y221" i="1"/>
  <c r="U191" i="1"/>
  <c r="AO128" i="1"/>
  <c r="AG209" i="1"/>
  <c r="AE82" i="1"/>
  <c r="V17" i="2"/>
  <c r="AA19" i="5" l="1"/>
  <c r="AA21" i="5" s="1"/>
  <c r="AB13" i="5"/>
  <c r="U67" i="1"/>
  <c r="U115" i="1"/>
  <c r="U117" i="1" s="1"/>
  <c r="U31" i="1"/>
  <c r="U22" i="1"/>
  <c r="W13" i="1"/>
  <c r="W122" i="1"/>
  <c r="W124" i="1" s="1"/>
  <c r="W105" i="1" s="1"/>
  <c r="AM239" i="1"/>
  <c r="AN114" i="1"/>
  <c r="AN70" i="1" s="1"/>
  <c r="V19" i="2"/>
  <c r="V16" i="1"/>
  <c r="U249" i="1"/>
  <c r="V174" i="1"/>
  <c r="U32" i="2"/>
  <c r="Y223" i="1"/>
  <c r="X85" i="1"/>
  <c r="X12" i="2"/>
  <c r="X9" i="1"/>
  <c r="Y9" i="2"/>
  <c r="W70" i="2"/>
  <c r="V17" i="1"/>
  <c r="AK209" i="1"/>
  <c r="AG211" i="1"/>
  <c r="AG82" i="1" s="1"/>
  <c r="AP128" i="1"/>
  <c r="AJ237" i="1"/>
  <c r="AK237" i="1" s="1"/>
  <c r="AM112" i="1"/>
  <c r="AM68" i="1" s="1"/>
  <c r="AK68" i="1"/>
  <c r="U35" i="1"/>
  <c r="AP123" i="1"/>
  <c r="R115" i="1"/>
  <c r="S111" i="1"/>
  <c r="R67" i="1"/>
  <c r="W79" i="2"/>
  <c r="V18" i="1"/>
  <c r="W88" i="2"/>
  <c r="X12" i="1" l="1"/>
  <c r="Y9" i="1"/>
  <c r="V19" i="1"/>
  <c r="X86" i="2"/>
  <c r="X77" i="2"/>
  <c r="X68" i="2"/>
  <c r="X13" i="2"/>
  <c r="Y12" i="2"/>
  <c r="Y13" i="2" s="1"/>
  <c r="AA221" i="1"/>
  <c r="Y85" i="1"/>
  <c r="AN239" i="1"/>
  <c r="AO114" i="1"/>
  <c r="AO70" i="1" s="1"/>
  <c r="U32" i="1"/>
  <c r="V180" i="1"/>
  <c r="V177" i="1"/>
  <c r="V184" i="1" s="1"/>
  <c r="S115" i="1"/>
  <c r="R117" i="1"/>
  <c r="AH209" i="1"/>
  <c r="AH211" i="1" s="1"/>
  <c r="AH82" i="1" s="1"/>
  <c r="W108" i="1"/>
  <c r="W55" i="1"/>
  <c r="W234" i="1" s="1"/>
  <c r="W17" i="2"/>
  <c r="R71" i="1"/>
  <c r="R236" i="1"/>
  <c r="S67" i="1"/>
  <c r="AM237" i="1"/>
  <c r="AN112" i="1"/>
  <c r="AN68" i="1" s="1"/>
  <c r="W16" i="2"/>
  <c r="AB15" i="5"/>
  <c r="AB16" i="5" s="1"/>
  <c r="V21" i="2"/>
  <c r="W18" i="2"/>
  <c r="U35" i="2"/>
  <c r="U118" i="1"/>
  <c r="U236" i="1"/>
  <c r="U71" i="1"/>
  <c r="AA9" i="2"/>
  <c r="AC13" i="5" l="1"/>
  <c r="AB19" i="5"/>
  <c r="AB21" i="5" s="1"/>
  <c r="V191" i="1"/>
  <c r="S71" i="1"/>
  <c r="V73" i="1"/>
  <c r="AA12" i="2"/>
  <c r="AA9" i="1"/>
  <c r="W17" i="1"/>
  <c r="X79" i="2"/>
  <c r="Y77" i="2"/>
  <c r="W19" i="2"/>
  <c r="W16" i="1"/>
  <c r="X88" i="2"/>
  <c r="Y86" i="2"/>
  <c r="V21" i="1"/>
  <c r="V127" i="1"/>
  <c r="V129" i="1" s="1"/>
  <c r="V111" i="1" s="1"/>
  <c r="X70" i="2"/>
  <c r="Y68" i="2"/>
  <c r="AN237" i="1"/>
  <c r="AO112" i="1"/>
  <c r="AO68" i="1" s="1"/>
  <c r="AI209" i="1"/>
  <c r="AI211" i="1" s="1"/>
  <c r="AI82" i="1" s="1"/>
  <c r="AO239" i="1"/>
  <c r="AP114" i="1"/>
  <c r="W18" i="1"/>
  <c r="R118" i="1"/>
  <c r="S118" i="1" s="1"/>
  <c r="S117" i="1"/>
  <c r="U233" i="1"/>
  <c r="V31" i="2"/>
  <c r="V22" i="2"/>
  <c r="R233" i="1"/>
  <c r="S233" i="1" s="1"/>
  <c r="S236" i="1"/>
  <c r="AA223" i="1"/>
  <c r="AA85" i="1" s="1"/>
  <c r="AB221" i="1" s="1"/>
  <c r="AB223" i="1" s="1"/>
  <c r="AB85" i="1" s="1"/>
  <c r="AC221" i="1" s="1"/>
  <c r="AC223" i="1" s="1"/>
  <c r="AC85" i="1" s="1"/>
  <c r="AD221" i="1" s="1"/>
  <c r="AD223" i="1" s="1"/>
  <c r="AE221" i="1"/>
  <c r="X13" i="1"/>
  <c r="X122" i="1"/>
  <c r="Y12" i="1"/>
  <c r="Y13" i="1" s="1"/>
  <c r="V32" i="2" l="1"/>
  <c r="AJ209" i="1"/>
  <c r="AJ211" i="1" s="1"/>
  <c r="V249" i="1"/>
  <c r="W174" i="1"/>
  <c r="X17" i="2"/>
  <c r="Y79" i="2"/>
  <c r="Y78" i="2" s="1"/>
  <c r="V115" i="1"/>
  <c r="V117" i="1" s="1"/>
  <c r="V118" i="1" s="1"/>
  <c r="V67" i="1"/>
  <c r="AD85" i="1"/>
  <c r="AE223" i="1"/>
  <c r="V22" i="1"/>
  <c r="V31" i="1"/>
  <c r="V35" i="1"/>
  <c r="Y122" i="1"/>
  <c r="X124" i="1"/>
  <c r="W19" i="1"/>
  <c r="W21" i="2"/>
  <c r="AP112" i="1"/>
  <c r="AO237" i="1"/>
  <c r="AA12" i="1"/>
  <c r="AB9" i="2"/>
  <c r="AQ114" i="1"/>
  <c r="AP70" i="1"/>
  <c r="X16" i="2"/>
  <c r="Y70" i="2"/>
  <c r="Y69" i="2" s="1"/>
  <c r="X18" i="2"/>
  <c r="Y88" i="2"/>
  <c r="Y87" i="2" s="1"/>
  <c r="AA77" i="2"/>
  <c r="AA13" i="2"/>
  <c r="AA68" i="2"/>
  <c r="AA86" i="2"/>
  <c r="AC15" i="5"/>
  <c r="AC16" i="5" s="1"/>
  <c r="AC19" i="5" l="1"/>
  <c r="AC21" i="5" s="1"/>
  <c r="AD13" i="5"/>
  <c r="AQ112" i="1"/>
  <c r="AP68" i="1"/>
  <c r="W180" i="1"/>
  <c r="W177" i="1"/>
  <c r="W184" i="1" s="1"/>
  <c r="X19" i="2"/>
  <c r="X16" i="1"/>
  <c r="Y16" i="2"/>
  <c r="AP239" i="1"/>
  <c r="AQ239" i="1" s="1"/>
  <c r="AQ70" i="1"/>
  <c r="W31" i="2"/>
  <c r="W22" i="2"/>
  <c r="V32" i="1"/>
  <c r="AA70" i="2"/>
  <c r="AK211" i="1"/>
  <c r="AJ82" i="1"/>
  <c r="W21" i="1"/>
  <c r="W127" i="1"/>
  <c r="W129" i="1" s="1"/>
  <c r="W111" i="1" s="1"/>
  <c r="AA88" i="2"/>
  <c r="AB12" i="2"/>
  <c r="AB9" i="1"/>
  <c r="X105" i="1"/>
  <c r="Y124" i="1"/>
  <c r="Y123" i="1" s="1"/>
  <c r="AG221" i="1"/>
  <c r="AE85" i="1"/>
  <c r="V71" i="1"/>
  <c r="V236" i="1"/>
  <c r="AA79" i="2"/>
  <c r="AA13" i="1"/>
  <c r="AA122" i="1"/>
  <c r="AA124" i="1" s="1"/>
  <c r="AA105" i="1" s="1"/>
  <c r="V35" i="2"/>
  <c r="X18" i="1"/>
  <c r="Y18" i="1" s="1"/>
  <c r="Y18" i="2"/>
  <c r="X17" i="1"/>
  <c r="Y17" i="1" s="1"/>
  <c r="Y17" i="2"/>
  <c r="X19" i="1" l="1"/>
  <c r="Y16" i="1"/>
  <c r="X21" i="2"/>
  <c r="Y19" i="2"/>
  <c r="W67" i="1"/>
  <c r="W115" i="1"/>
  <c r="W117" i="1" s="1"/>
  <c r="W118" i="1" s="1"/>
  <c r="AK221" i="1"/>
  <c r="AG223" i="1"/>
  <c r="AG85" i="1" s="1"/>
  <c r="AH221" i="1" s="1"/>
  <c r="AH223" i="1" s="1"/>
  <c r="AH85" i="1" s="1"/>
  <c r="AI221" i="1" s="1"/>
  <c r="AI223" i="1" s="1"/>
  <c r="AI85" i="1" s="1"/>
  <c r="AJ221" i="1" s="1"/>
  <c r="AJ223" i="1" s="1"/>
  <c r="W32" i="2"/>
  <c r="AD15" i="5"/>
  <c r="AE15" i="5" s="1"/>
  <c r="AD16" i="5"/>
  <c r="Y105" i="1"/>
  <c r="X108" i="1"/>
  <c r="X55" i="1"/>
  <c r="W73" i="1"/>
  <c r="W191" i="1"/>
  <c r="AB12" i="1"/>
  <c r="AC9" i="2"/>
  <c r="W31" i="1"/>
  <c r="W22" i="1"/>
  <c r="AP237" i="1"/>
  <c r="AQ237" i="1" s="1"/>
  <c r="AQ68" i="1"/>
  <c r="AB77" i="2"/>
  <c r="AB86" i="2"/>
  <c r="AB68" i="2"/>
  <c r="AB13" i="2"/>
  <c r="AA17" i="2"/>
  <c r="AM209" i="1"/>
  <c r="AK82" i="1"/>
  <c r="V233" i="1"/>
  <c r="AA18" i="2"/>
  <c r="AA55" i="1"/>
  <c r="AA234" i="1" s="1"/>
  <c r="AA108" i="1"/>
  <c r="AA16" i="2"/>
  <c r="AA19" i="2" l="1"/>
  <c r="AA16" i="1"/>
  <c r="AK223" i="1"/>
  <c r="AJ85" i="1"/>
  <c r="AB79" i="2"/>
  <c r="AQ209" i="1"/>
  <c r="AM211" i="1"/>
  <c r="AM82" i="1" s="1"/>
  <c r="X174" i="1"/>
  <c r="W249" i="1"/>
  <c r="AA17" i="1"/>
  <c r="X234" i="1"/>
  <c r="Y55" i="1"/>
  <c r="AA18" i="1"/>
  <c r="W32" i="1"/>
  <c r="Y108" i="1"/>
  <c r="W236" i="1"/>
  <c r="W71" i="1"/>
  <c r="AC12" i="2"/>
  <c r="AC9" i="1"/>
  <c r="X22" i="2"/>
  <c r="X31" i="2"/>
  <c r="Y21" i="2"/>
  <c r="Y22" i="2" s="1"/>
  <c r="AB70" i="2"/>
  <c r="W35" i="1"/>
  <c r="AE16" i="5"/>
  <c r="AE19" i="5" s="1"/>
  <c r="AG13" i="5"/>
  <c r="AD19" i="5"/>
  <c r="AD21" i="5" s="1"/>
  <c r="AB88" i="2"/>
  <c r="AB13" i="1"/>
  <c r="AB122" i="1"/>
  <c r="AB124" i="1" s="1"/>
  <c r="AB105" i="1" s="1"/>
  <c r="X21" i="1"/>
  <c r="X127" i="1"/>
  <c r="Y19" i="1"/>
  <c r="X32" i="2" l="1"/>
  <c r="Y31" i="2"/>
  <c r="Y32" i="2" s="1"/>
  <c r="X177" i="1"/>
  <c r="X180" i="1"/>
  <c r="AN209" i="1"/>
  <c r="AN211" i="1" s="1"/>
  <c r="AN82" i="1" s="1"/>
  <c r="AC12" i="1"/>
  <c r="W35" i="2"/>
  <c r="AB108" i="1"/>
  <c r="AB55" i="1"/>
  <c r="AB234" i="1" s="1"/>
  <c r="Y127" i="1"/>
  <c r="X129" i="1"/>
  <c r="AM221" i="1"/>
  <c r="AK85" i="1"/>
  <c r="X22" i="1"/>
  <c r="X31" i="1"/>
  <c r="Y21" i="1"/>
  <c r="Y22" i="1" s="1"/>
  <c r="W233" i="1"/>
  <c r="AK13" i="5"/>
  <c r="AG15" i="5"/>
  <c r="AG16" i="5" s="1"/>
  <c r="AC77" i="2"/>
  <c r="AC68" i="2"/>
  <c r="AC86" i="2"/>
  <c r="AC13" i="2"/>
  <c r="AB17" i="2"/>
  <c r="AB18" i="2"/>
  <c r="Y234" i="1"/>
  <c r="AD9" i="2"/>
  <c r="AE21" i="5"/>
  <c r="AA19" i="1"/>
  <c r="AB16" i="2"/>
  <c r="AA21" i="2"/>
  <c r="AH13" i="5" l="1"/>
  <c r="AG19" i="5"/>
  <c r="AG21" i="5" s="1"/>
  <c r="AC70" i="2"/>
  <c r="AC13" i="1"/>
  <c r="AC122" i="1"/>
  <c r="AC124" i="1" s="1"/>
  <c r="AC105" i="1" s="1"/>
  <c r="AC79" i="2"/>
  <c r="AM223" i="1"/>
  <c r="AM85" i="1" s="1"/>
  <c r="AN221" i="1" s="1"/>
  <c r="AN223" i="1" s="1"/>
  <c r="AN85" i="1" s="1"/>
  <c r="AO221" i="1" s="1"/>
  <c r="AO223" i="1" s="1"/>
  <c r="AO85" i="1" s="1"/>
  <c r="AP221" i="1" s="1"/>
  <c r="AP223" i="1" s="1"/>
  <c r="AQ221" i="1"/>
  <c r="AO209" i="1"/>
  <c r="AO211" i="1" s="1"/>
  <c r="AO82" i="1" s="1"/>
  <c r="AB17" i="1"/>
  <c r="X191" i="1"/>
  <c r="Y180" i="1"/>
  <c r="AB18" i="1"/>
  <c r="AB19" i="2"/>
  <c r="AB16" i="1"/>
  <c r="Y129" i="1"/>
  <c r="Y128" i="1" s="1"/>
  <c r="X111" i="1"/>
  <c r="AA21" i="1"/>
  <c r="AA127" i="1"/>
  <c r="AA129" i="1" s="1"/>
  <c r="AA111" i="1" s="1"/>
  <c r="Y177" i="1"/>
  <c r="X184" i="1"/>
  <c r="AA22" i="2"/>
  <c r="AA31" i="2"/>
  <c r="AD12" i="2"/>
  <c r="AD9" i="1"/>
  <c r="AE9" i="2"/>
  <c r="AC88" i="2"/>
  <c r="X32" i="1"/>
  <c r="Y31" i="1"/>
  <c r="Y32" i="1" s="1"/>
  <c r="AC18" i="2" l="1"/>
  <c r="X67" i="1"/>
  <c r="X115" i="1"/>
  <c r="Y111" i="1"/>
  <c r="AD12" i="1"/>
  <c r="AE9" i="1"/>
  <c r="AP209" i="1"/>
  <c r="AP211" i="1" s="1"/>
  <c r="AB19" i="1"/>
  <c r="AA32" i="2"/>
  <c r="AB21" i="2"/>
  <c r="AC108" i="1"/>
  <c r="AC55" i="1"/>
  <c r="AC234" i="1" s="1"/>
  <c r="Y184" i="1"/>
  <c r="X73" i="1"/>
  <c r="AD77" i="2"/>
  <c r="AD68" i="2"/>
  <c r="AD86" i="2"/>
  <c r="AD13" i="2"/>
  <c r="AE12" i="2"/>
  <c r="AE13" i="2" s="1"/>
  <c r="AA115" i="1"/>
  <c r="AA117" i="1" s="1"/>
  <c r="AA67" i="1"/>
  <c r="AQ223" i="1"/>
  <c r="AP85" i="1"/>
  <c r="AQ85" i="1" s="1"/>
  <c r="AC16" i="2"/>
  <c r="AC17" i="2"/>
  <c r="AA22" i="1"/>
  <c r="AA31" i="1"/>
  <c r="X35" i="1"/>
  <c r="Y191" i="1"/>
  <c r="AG9" i="2"/>
  <c r="AH15" i="5"/>
  <c r="AH16" i="5"/>
  <c r="AB22" i="2" l="1"/>
  <c r="AB31" i="2"/>
  <c r="AH19" i="5"/>
  <c r="AH21" i="5" s="1"/>
  <c r="AI13" i="5"/>
  <c r="AC17" i="1"/>
  <c r="AG12" i="2"/>
  <c r="AG9" i="1"/>
  <c r="AA32" i="1"/>
  <c r="AA236" i="1"/>
  <c r="AA71" i="1"/>
  <c r="AQ211" i="1"/>
  <c r="AP82" i="1"/>
  <c r="AD88" i="2"/>
  <c r="AE86" i="2"/>
  <c r="Y115" i="1"/>
  <c r="X117" i="1"/>
  <c r="AA118" i="1" s="1"/>
  <c r="AD70" i="2"/>
  <c r="AE68" i="2"/>
  <c r="X236" i="1"/>
  <c r="X71" i="1"/>
  <c r="Y67" i="1"/>
  <c r="AC19" i="2"/>
  <c r="AC16" i="1"/>
  <c r="AD13" i="1"/>
  <c r="AE12" i="1"/>
  <c r="AE13" i="1" s="1"/>
  <c r="AD122" i="1"/>
  <c r="AD79" i="2"/>
  <c r="AE77" i="2"/>
  <c r="X35" i="2"/>
  <c r="Y35" i="1"/>
  <c r="X249" i="1"/>
  <c r="AA174" i="1"/>
  <c r="Y73" i="1"/>
  <c r="AB21" i="1"/>
  <c r="AB127" i="1"/>
  <c r="AB129" i="1" s="1"/>
  <c r="AB111" i="1" s="1"/>
  <c r="AC18" i="1"/>
  <c r="AG86" i="2" l="1"/>
  <c r="AG77" i="2"/>
  <c r="AG68" i="2"/>
  <c r="AG13" i="2"/>
  <c r="AD16" i="2"/>
  <c r="AE70" i="2"/>
  <c r="AE69" i="2" s="1"/>
  <c r="AA233" i="1"/>
  <c r="Y71" i="1"/>
  <c r="AE122" i="1"/>
  <c r="AD124" i="1"/>
  <c r="Y236" i="1"/>
  <c r="X233" i="1"/>
  <c r="Y233" i="1" s="1"/>
  <c r="AA177" i="1"/>
  <c r="AA184" i="1" s="1"/>
  <c r="AE174" i="1"/>
  <c r="AA180" i="1"/>
  <c r="X118" i="1"/>
  <c r="Y118" i="1" s="1"/>
  <c r="Y117" i="1"/>
  <c r="Y35" i="2"/>
  <c r="AI15" i="5"/>
  <c r="AI16" i="5" s="1"/>
  <c r="AB115" i="1"/>
  <c r="AB117" i="1" s="1"/>
  <c r="AB118" i="1" s="1"/>
  <c r="AB67" i="1"/>
  <c r="Y249" i="1"/>
  <c r="AH9" i="2"/>
  <c r="AC19" i="1"/>
  <c r="AD18" i="2"/>
  <c r="AE88" i="2"/>
  <c r="AE87" i="2" s="1"/>
  <c r="AD17" i="2"/>
  <c r="AE79" i="2"/>
  <c r="AE78" i="2" s="1"/>
  <c r="AC21" i="2"/>
  <c r="AQ82" i="1"/>
  <c r="AG12" i="1"/>
  <c r="AB32" i="2"/>
  <c r="AB22" i="1"/>
  <c r="AB31" i="1"/>
  <c r="AI19" i="5" l="1"/>
  <c r="AI21" i="5" s="1"/>
  <c r="AJ13" i="5"/>
  <c r="AD19" i="2"/>
  <c r="AD16" i="1"/>
  <c r="AE16" i="2"/>
  <c r="AG13" i="1"/>
  <c r="AG122" i="1"/>
  <c r="AG124" i="1" s="1"/>
  <c r="AG105" i="1" s="1"/>
  <c r="AD17" i="1"/>
  <c r="AE17" i="1" s="1"/>
  <c r="AE17" i="2"/>
  <c r="AA73" i="1"/>
  <c r="AG79" i="2"/>
  <c r="AD18" i="1"/>
  <c r="AE18" i="1" s="1"/>
  <c r="AE18" i="2"/>
  <c r="AC21" i="1"/>
  <c r="AC127" i="1"/>
  <c r="AC129" i="1" s="1"/>
  <c r="AC111" i="1" s="1"/>
  <c r="AE124" i="1"/>
  <c r="AE123" i="1" s="1"/>
  <c r="AD105" i="1"/>
  <c r="AC31" i="2"/>
  <c r="AC22" i="2"/>
  <c r="AG88" i="2"/>
  <c r="AH12" i="2"/>
  <c r="AH9" i="1"/>
  <c r="AG70" i="2"/>
  <c r="AB32" i="1"/>
  <c r="AB236" i="1"/>
  <c r="AB71" i="1"/>
  <c r="AA191" i="1"/>
  <c r="AD108" i="1" l="1"/>
  <c r="AE105" i="1"/>
  <c r="AD55" i="1"/>
  <c r="AG16" i="2"/>
  <c r="AG17" i="2"/>
  <c r="AA35" i="1"/>
  <c r="AH12" i="1"/>
  <c r="AC115" i="1"/>
  <c r="AC117" i="1" s="1"/>
  <c r="AC118" i="1" s="1"/>
  <c r="AC67" i="1"/>
  <c r="AA249" i="1"/>
  <c r="AB174" i="1"/>
  <c r="AH86" i="2"/>
  <c r="AH68" i="2"/>
  <c r="AH13" i="2"/>
  <c r="AH77" i="2"/>
  <c r="AB233" i="1"/>
  <c r="AD19" i="1"/>
  <c r="AE16" i="1"/>
  <c r="AG108" i="1"/>
  <c r="AG55" i="1"/>
  <c r="AG234" i="1" s="1"/>
  <c r="AC31" i="1"/>
  <c r="AC22" i="1"/>
  <c r="AD21" i="2"/>
  <c r="AE19" i="2"/>
  <c r="AG18" i="2"/>
  <c r="AJ15" i="5"/>
  <c r="AK15" i="5" s="1"/>
  <c r="AJ16" i="5"/>
  <c r="AI9" i="2"/>
  <c r="AC32" i="2"/>
  <c r="AI12" i="2" l="1"/>
  <c r="AI9" i="1"/>
  <c r="AH88" i="2"/>
  <c r="AA35" i="2"/>
  <c r="AG19" i="2"/>
  <c r="AG16" i="1"/>
  <c r="AH70" i="2"/>
  <c r="AM13" i="5"/>
  <c r="AJ19" i="5"/>
  <c r="AJ21" i="5" s="1"/>
  <c r="AK16" i="5"/>
  <c r="AK19" i="5" s="1"/>
  <c r="AG18" i="1"/>
  <c r="AD21" i="1"/>
  <c r="AD127" i="1"/>
  <c r="AE19" i="1"/>
  <c r="AG17" i="1"/>
  <c r="AD22" i="2"/>
  <c r="AD31" i="2"/>
  <c r="AE21" i="2"/>
  <c r="AE22" i="2" s="1"/>
  <c r="AB177" i="1"/>
  <c r="AB184" i="1" s="1"/>
  <c r="AB180" i="1"/>
  <c r="AC236" i="1"/>
  <c r="AC71" i="1"/>
  <c r="AH79" i="2"/>
  <c r="AD234" i="1"/>
  <c r="AE55" i="1"/>
  <c r="AC32" i="1"/>
  <c r="AH13" i="1"/>
  <c r="AH122" i="1"/>
  <c r="AH124" i="1" s="1"/>
  <c r="AH105" i="1" s="1"/>
  <c r="AE108" i="1"/>
  <c r="AH17" i="2" l="1"/>
  <c r="AC233" i="1"/>
  <c r="AJ9" i="2"/>
  <c r="AK21" i="5"/>
  <c r="AM16" i="5"/>
  <c r="AM15" i="5"/>
  <c r="AQ13" i="5"/>
  <c r="AE127" i="1"/>
  <c r="AD129" i="1"/>
  <c r="AB73" i="1"/>
  <c r="AH18" i="2"/>
  <c r="AB191" i="1"/>
  <c r="AH16" i="2"/>
  <c r="AE234" i="1"/>
  <c r="AD31" i="1"/>
  <c r="AD22" i="1"/>
  <c r="AE21" i="1"/>
  <c r="AE22" i="1" s="1"/>
  <c r="AG19" i="1"/>
  <c r="AI12" i="1"/>
  <c r="AH108" i="1"/>
  <c r="AH55" i="1"/>
  <c r="AH234" i="1" s="1"/>
  <c r="AD32" i="2"/>
  <c r="AE31" i="2"/>
  <c r="AE32" i="2" s="1"/>
  <c r="AG21" i="2"/>
  <c r="AI86" i="2"/>
  <c r="AI68" i="2"/>
  <c r="AI13" i="2"/>
  <c r="AI77" i="2"/>
  <c r="AG31" i="2" l="1"/>
  <c r="AG22" i="2"/>
  <c r="AG21" i="1"/>
  <c r="AG127" i="1"/>
  <c r="AG129" i="1" s="1"/>
  <c r="AG111" i="1" s="1"/>
  <c r="AB35" i="1"/>
  <c r="AM19" i="5"/>
  <c r="AM21" i="5" s="1"/>
  <c r="AN13" i="5"/>
  <c r="AH18" i="1"/>
  <c r="AB249" i="1"/>
  <c r="AC174" i="1"/>
  <c r="AJ12" i="2"/>
  <c r="AJ9" i="1"/>
  <c r="AK9" i="2"/>
  <c r="AD32" i="1"/>
  <c r="AE31" i="1"/>
  <c r="AE32" i="1" s="1"/>
  <c r="AI79" i="2"/>
  <c r="AD111" i="1"/>
  <c r="AE129" i="1"/>
  <c r="AE128" i="1" s="1"/>
  <c r="AI70" i="2"/>
  <c r="AH19" i="2"/>
  <c r="AH16" i="1"/>
  <c r="AI88" i="2"/>
  <c r="AI13" i="1"/>
  <c r="AI122" i="1"/>
  <c r="AI124" i="1" s="1"/>
  <c r="AI105" i="1" s="1"/>
  <c r="AH17" i="1"/>
  <c r="AD115" i="1" l="1"/>
  <c r="AD67" i="1"/>
  <c r="AE111" i="1"/>
  <c r="AC177" i="1"/>
  <c r="AC184" i="1" s="1"/>
  <c r="AC180" i="1"/>
  <c r="AG115" i="1"/>
  <c r="AG117" i="1" s="1"/>
  <c r="AG67" i="1"/>
  <c r="AI16" i="2"/>
  <c r="AH21" i="2"/>
  <c r="AI17" i="2"/>
  <c r="AI18" i="2"/>
  <c r="AH19" i="1"/>
  <c r="AG31" i="1"/>
  <c r="AG22" i="1"/>
  <c r="AJ12" i="1"/>
  <c r="AK9" i="1"/>
  <c r="AI55" i="1"/>
  <c r="AI234" i="1" s="1"/>
  <c r="AI108" i="1"/>
  <c r="AN15" i="5"/>
  <c r="AM9" i="2"/>
  <c r="AJ86" i="2"/>
  <c r="AJ68" i="2"/>
  <c r="AJ13" i="2"/>
  <c r="AJ77" i="2"/>
  <c r="AK12" i="2"/>
  <c r="AK13" i="2" s="1"/>
  <c r="AB35" i="2"/>
  <c r="AG32" i="2"/>
  <c r="AG236" i="1" l="1"/>
  <c r="AG71" i="1"/>
  <c r="AN16" i="5"/>
  <c r="AI19" i="2"/>
  <c r="AI16" i="1"/>
  <c r="AH21" i="1"/>
  <c r="AH127" i="1"/>
  <c r="AH129" i="1" s="1"/>
  <c r="AH111" i="1" s="1"/>
  <c r="AG118" i="1"/>
  <c r="AJ13" i="1"/>
  <c r="AK12" i="1"/>
  <c r="AK13" i="1" s="1"/>
  <c r="AJ122" i="1"/>
  <c r="AI17" i="1"/>
  <c r="AH31" i="2"/>
  <c r="AH22" i="2"/>
  <c r="AD71" i="1"/>
  <c r="AD236" i="1"/>
  <c r="AE67" i="1"/>
  <c r="AJ79" i="2"/>
  <c r="AK77" i="2"/>
  <c r="AI18" i="1"/>
  <c r="AC191" i="1"/>
  <c r="AJ70" i="2"/>
  <c r="AK68" i="2"/>
  <c r="AC73" i="1"/>
  <c r="AJ88" i="2"/>
  <c r="AK86" i="2"/>
  <c r="AM12" i="2"/>
  <c r="AM9" i="1"/>
  <c r="AG32" i="1"/>
  <c r="AE115" i="1"/>
  <c r="AD117" i="1"/>
  <c r="AM12" i="1" l="1"/>
  <c r="AE71" i="1"/>
  <c r="AH31" i="1"/>
  <c r="AH22" i="1"/>
  <c r="AD233" i="1"/>
  <c r="AE233" i="1" s="1"/>
  <c r="AE236" i="1"/>
  <c r="AC35" i="1"/>
  <c r="AN19" i="5"/>
  <c r="AN21" i="5" s="1"/>
  <c r="AO13" i="5"/>
  <c r="AM77" i="2"/>
  <c r="AM13" i="2"/>
  <c r="AM86" i="2"/>
  <c r="AM68" i="2"/>
  <c r="AH32" i="2"/>
  <c r="AI19" i="1"/>
  <c r="AJ17" i="2"/>
  <c r="AK79" i="2"/>
  <c r="AK78" i="2" s="1"/>
  <c r="AI21" i="2"/>
  <c r="AC249" i="1"/>
  <c r="AD174" i="1"/>
  <c r="AH115" i="1"/>
  <c r="AH117" i="1" s="1"/>
  <c r="AH118" i="1" s="1"/>
  <c r="AH67" i="1"/>
  <c r="AJ18" i="2"/>
  <c r="AK88" i="2"/>
  <c r="AK87" i="2" s="1"/>
  <c r="AE117" i="1"/>
  <c r="AD118" i="1"/>
  <c r="AE118" i="1" s="1"/>
  <c r="AK122" i="1"/>
  <c r="AJ124" i="1"/>
  <c r="AG233" i="1"/>
  <c r="AJ16" i="2"/>
  <c r="AK70" i="2"/>
  <c r="AK69" i="2" s="1"/>
  <c r="AJ18" i="1" l="1"/>
  <c r="AK18" i="1" s="1"/>
  <c r="AK18" i="2"/>
  <c r="AM70" i="2"/>
  <c r="AI31" i="2"/>
  <c r="AI22" i="2"/>
  <c r="AJ19" i="2"/>
  <c r="AJ16" i="1"/>
  <c r="AK16" i="2"/>
  <c r="AJ17" i="1"/>
  <c r="AK17" i="1" s="1"/>
  <c r="AK17" i="2"/>
  <c r="AH32" i="1"/>
  <c r="AN9" i="2"/>
  <c r="AM88" i="2"/>
  <c r="AH236" i="1"/>
  <c r="AH71" i="1"/>
  <c r="AK124" i="1"/>
  <c r="AK123" i="1" s="1"/>
  <c r="AJ105" i="1"/>
  <c r="AO15" i="5"/>
  <c r="AO16" i="5"/>
  <c r="AM79" i="2"/>
  <c r="AI21" i="1"/>
  <c r="AI127" i="1"/>
  <c r="AI129" i="1" s="1"/>
  <c r="AI111" i="1" s="1"/>
  <c r="AD177" i="1"/>
  <c r="AD180" i="1"/>
  <c r="AC35" i="2"/>
  <c r="AM13" i="1"/>
  <c r="AM122" i="1"/>
  <c r="AM124" i="1" s="1"/>
  <c r="AM105" i="1" s="1"/>
  <c r="AJ21" i="2" l="1"/>
  <c r="AK19" i="2"/>
  <c r="AI32" i="2"/>
  <c r="AM18" i="2"/>
  <c r="AM17" i="2"/>
  <c r="AD191" i="1"/>
  <c r="AE180" i="1"/>
  <c r="AO19" i="5"/>
  <c r="AO21" i="5" s="1"/>
  <c r="AP13" i="5"/>
  <c r="AN12" i="2"/>
  <c r="AN9" i="1"/>
  <c r="AM16" i="2"/>
  <c r="AE177" i="1"/>
  <c r="AD184" i="1"/>
  <c r="AM55" i="1"/>
  <c r="AM234" i="1" s="1"/>
  <c r="AM108" i="1"/>
  <c r="AJ55" i="1"/>
  <c r="AJ108" i="1"/>
  <c r="AK105" i="1"/>
  <c r="AI115" i="1"/>
  <c r="AI117" i="1" s="1"/>
  <c r="AI118" i="1" s="1"/>
  <c r="AI67" i="1"/>
  <c r="AH233" i="1"/>
  <c r="AI31" i="1"/>
  <c r="AI22" i="1"/>
  <c r="AJ19" i="1"/>
  <c r="AK16" i="1"/>
  <c r="AI236" i="1" l="1"/>
  <c r="AI71" i="1"/>
  <c r="AM18" i="1"/>
  <c r="AP15" i="5"/>
  <c r="AQ15" i="5" s="1"/>
  <c r="AP16" i="5"/>
  <c r="AI32" i="1"/>
  <c r="AJ21" i="1"/>
  <c r="AJ127" i="1"/>
  <c r="AK19" i="1"/>
  <c r="AK108" i="1"/>
  <c r="AN12" i="1"/>
  <c r="AK55" i="1"/>
  <c r="AJ234" i="1"/>
  <c r="AN77" i="2"/>
  <c r="AN86" i="2"/>
  <c r="AN68" i="2"/>
  <c r="AN13" i="2"/>
  <c r="AO9" i="2"/>
  <c r="AD73" i="1"/>
  <c r="AE184" i="1"/>
  <c r="AJ31" i="2"/>
  <c r="AJ22" i="2"/>
  <c r="AK21" i="2"/>
  <c r="AK22" i="2" s="1"/>
  <c r="AD35" i="1"/>
  <c r="AE191" i="1"/>
  <c r="AM19" i="2"/>
  <c r="AM16" i="1"/>
  <c r="AM17" i="1"/>
  <c r="AO12" i="2" l="1"/>
  <c r="AO9" i="1"/>
  <c r="AQ16" i="5"/>
  <c r="AQ19" i="5" s="1"/>
  <c r="AP19" i="5"/>
  <c r="AP21" i="5" s="1"/>
  <c r="AD249" i="1"/>
  <c r="AG174" i="1"/>
  <c r="AE73" i="1"/>
  <c r="AK127" i="1"/>
  <c r="AJ129" i="1"/>
  <c r="AN79" i="2"/>
  <c r="AK234" i="1"/>
  <c r="AJ22" i="1"/>
  <c r="AJ31" i="1"/>
  <c r="AK21" i="1"/>
  <c r="AK22" i="1" s="1"/>
  <c r="AJ32" i="2"/>
  <c r="AK31" i="2"/>
  <c r="AK32" i="2" s="1"/>
  <c r="AN70" i="2"/>
  <c r="AM21" i="2"/>
  <c r="AN13" i="1"/>
  <c r="AN122" i="1"/>
  <c r="AN124" i="1" s="1"/>
  <c r="AN105" i="1" s="1"/>
  <c r="AM19" i="1"/>
  <c r="AN88" i="2"/>
  <c r="AD35" i="2"/>
  <c r="AE35" i="1"/>
  <c r="AI233" i="1"/>
  <c r="AE35" i="2" l="1"/>
  <c r="AJ32" i="1"/>
  <c r="AK31" i="1"/>
  <c r="AK32" i="1" s="1"/>
  <c r="AG180" i="1"/>
  <c r="AK174" i="1"/>
  <c r="AG177" i="1"/>
  <c r="AG184" i="1" s="1"/>
  <c r="AE249" i="1"/>
  <c r="AN18" i="2"/>
  <c r="AM22" i="2"/>
  <c r="AM31" i="2"/>
  <c r="AP9" i="2"/>
  <c r="AQ21" i="5"/>
  <c r="AM21" i="1"/>
  <c r="AM127" i="1"/>
  <c r="AM129" i="1" s="1"/>
  <c r="AM111" i="1" s="1"/>
  <c r="AN108" i="1"/>
  <c r="AN55" i="1"/>
  <c r="AN234" i="1" s="1"/>
  <c r="AN16" i="2"/>
  <c r="AN17" i="2"/>
  <c r="AO12" i="1"/>
  <c r="AJ111" i="1"/>
  <c r="AK129" i="1"/>
  <c r="AK128" i="1" s="1"/>
  <c r="AO77" i="2"/>
  <c r="AO86" i="2"/>
  <c r="AO13" i="2"/>
  <c r="AO68" i="2"/>
  <c r="AO13" i="1" l="1"/>
  <c r="AO122" i="1"/>
  <c r="AO124" i="1" s="1"/>
  <c r="AO105" i="1" s="1"/>
  <c r="AM22" i="1"/>
  <c r="AM31" i="1"/>
  <c r="AO70" i="2"/>
  <c r="AN17" i="1"/>
  <c r="AG73" i="1"/>
  <c r="AO88" i="2"/>
  <c r="AN19" i="2"/>
  <c r="AN16" i="1"/>
  <c r="AP12" i="2"/>
  <c r="AP9" i="1"/>
  <c r="AQ9" i="2"/>
  <c r="AG191" i="1"/>
  <c r="AO79" i="2"/>
  <c r="AM32" i="2"/>
  <c r="AK111" i="1"/>
  <c r="AJ115" i="1"/>
  <c r="AJ67" i="1"/>
  <c r="AM115" i="1"/>
  <c r="AM117" i="1" s="1"/>
  <c r="AM67" i="1"/>
  <c r="AN18" i="1"/>
  <c r="AN21" i="2" l="1"/>
  <c r="AM32" i="1"/>
  <c r="AJ236" i="1"/>
  <c r="AJ71" i="1"/>
  <c r="AK67" i="1"/>
  <c r="AO17" i="2"/>
  <c r="AO18" i="2"/>
  <c r="AK115" i="1"/>
  <c r="AJ117" i="1"/>
  <c r="AG35" i="1"/>
  <c r="AG249" i="1"/>
  <c r="AH174" i="1"/>
  <c r="AO108" i="1"/>
  <c r="AO55" i="1"/>
  <c r="AO234" i="1" s="1"/>
  <c r="AP68" i="2"/>
  <c r="AP77" i="2"/>
  <c r="AP86" i="2"/>
  <c r="AP13" i="2"/>
  <c r="AQ12" i="2"/>
  <c r="AQ13" i="2" s="1"/>
  <c r="AO16" i="2"/>
  <c r="AN19" i="1"/>
  <c r="AM236" i="1"/>
  <c r="AM71" i="1"/>
  <c r="AM118" i="1"/>
  <c r="AP12" i="1"/>
  <c r="AQ9" i="1"/>
  <c r="AG35" i="2" l="1"/>
  <c r="AJ118" i="1"/>
  <c r="AK118" i="1" s="1"/>
  <c r="AK117" i="1"/>
  <c r="AP88" i="2"/>
  <c r="AQ86" i="2"/>
  <c r="AK71" i="1"/>
  <c r="AP79" i="2"/>
  <c r="AQ77" i="2"/>
  <c r="AM233" i="1"/>
  <c r="AN22" i="2"/>
  <c r="AN31" i="2"/>
  <c r="AP13" i="1"/>
  <c r="AQ12" i="1"/>
  <c r="AQ13" i="1" s="1"/>
  <c r="AP122" i="1"/>
  <c r="AK236" i="1"/>
  <c r="AJ233" i="1"/>
  <c r="AK233" i="1" s="1"/>
  <c r="AP70" i="2"/>
  <c r="AQ68" i="2"/>
  <c r="AN21" i="1"/>
  <c r="AN127" i="1"/>
  <c r="AN129" i="1" s="1"/>
  <c r="AN111" i="1" s="1"/>
  <c r="AO18" i="1"/>
  <c r="AO19" i="2"/>
  <c r="AO16" i="1"/>
  <c r="AH180" i="1"/>
  <c r="AH177" i="1"/>
  <c r="AH184" i="1" s="1"/>
  <c r="AO17" i="1"/>
  <c r="AO21" i="2" l="1"/>
  <c r="AO19" i="1"/>
  <c r="AP16" i="2"/>
  <c r="AQ70" i="2"/>
  <c r="AQ69" i="2" s="1"/>
  <c r="AQ122" i="1"/>
  <c r="AP124" i="1"/>
  <c r="AP18" i="2"/>
  <c r="AQ88" i="2"/>
  <c r="AQ87" i="2" s="1"/>
  <c r="AN115" i="1"/>
  <c r="AN117" i="1" s="1"/>
  <c r="AN118" i="1" s="1"/>
  <c r="AN67" i="1"/>
  <c r="AH73" i="1"/>
  <c r="AP17" i="2"/>
  <c r="AQ79" i="2"/>
  <c r="AQ78" i="2" s="1"/>
  <c r="AH191" i="1"/>
  <c r="AN22" i="1"/>
  <c r="AN31" i="1"/>
  <c r="AN32" i="2"/>
  <c r="AH35" i="1" l="1"/>
  <c r="AP105" i="1"/>
  <c r="AQ124" i="1"/>
  <c r="AQ123" i="1" s="1"/>
  <c r="AP17" i="1"/>
  <c r="AQ17" i="1" s="1"/>
  <c r="AQ17" i="2"/>
  <c r="AI174" i="1"/>
  <c r="AH249" i="1"/>
  <c r="AN236" i="1"/>
  <c r="AN71" i="1"/>
  <c r="AP19" i="2"/>
  <c r="AP16" i="1"/>
  <c r="AQ16" i="2"/>
  <c r="AN32" i="1"/>
  <c r="AO21" i="1"/>
  <c r="AO127" i="1"/>
  <c r="AO129" i="1" s="1"/>
  <c r="AO111" i="1" s="1"/>
  <c r="AP18" i="1"/>
  <c r="AQ18" i="1" s="1"/>
  <c r="AQ18" i="2"/>
  <c r="AO31" i="2"/>
  <c r="AO22" i="2"/>
  <c r="AI180" i="1" l="1"/>
  <c r="AI177" i="1"/>
  <c r="AI184" i="1" s="1"/>
  <c r="AO32" i="2"/>
  <c r="AP19" i="1"/>
  <c r="AQ16" i="1"/>
  <c r="AP108" i="1"/>
  <c r="AQ105" i="1"/>
  <c r="AP55" i="1"/>
  <c r="AP21" i="2"/>
  <c r="AQ19" i="2"/>
  <c r="AO115" i="1"/>
  <c r="AO117" i="1" s="1"/>
  <c r="AO118" i="1" s="1"/>
  <c r="AO67" i="1"/>
  <c r="AH35" i="2"/>
  <c r="AO31" i="1"/>
  <c r="AO22" i="1"/>
  <c r="AN233" i="1"/>
  <c r="AI191" i="1" l="1"/>
  <c r="AI73" i="1"/>
  <c r="AP234" i="1"/>
  <c r="AQ55" i="1"/>
  <c r="AQ108" i="1"/>
  <c r="AP21" i="1"/>
  <c r="AQ19" i="1"/>
  <c r="AP127" i="1"/>
  <c r="AO236" i="1"/>
  <c r="AO71" i="1"/>
  <c r="AP31" i="2"/>
  <c r="AP22" i="2"/>
  <c r="AQ21" i="2"/>
  <c r="AQ22" i="2" s="1"/>
  <c r="AO32" i="1"/>
  <c r="AQ234" i="1" l="1"/>
  <c r="AP32" i="2"/>
  <c r="AQ31" i="2"/>
  <c r="AQ32" i="2" s="1"/>
  <c r="AJ174" i="1"/>
  <c r="AI249" i="1"/>
  <c r="AO233" i="1"/>
  <c r="AQ127" i="1"/>
  <c r="AP129" i="1"/>
  <c r="AP31" i="1"/>
  <c r="AP22" i="1"/>
  <c r="AQ21" i="1"/>
  <c r="AQ22" i="1" s="1"/>
  <c r="AI35" i="1"/>
  <c r="AI35" i="2" l="1"/>
  <c r="AJ180" i="1"/>
  <c r="AJ177" i="1"/>
  <c r="AP32" i="1"/>
  <c r="AQ31" i="1"/>
  <c r="AQ32" i="1" s="1"/>
  <c r="C21" i="3"/>
  <c r="C23" i="3" s="1"/>
  <c r="AP111" i="1"/>
  <c r="AQ129" i="1"/>
  <c r="AQ128" i="1" s="1"/>
  <c r="AJ191" i="1" l="1"/>
  <c r="AK180" i="1"/>
  <c r="AJ184" i="1"/>
  <c r="AK177" i="1"/>
  <c r="AP115" i="1"/>
  <c r="AQ111" i="1"/>
  <c r="AP67" i="1"/>
  <c r="AP71" i="1" l="1"/>
  <c r="AP236" i="1"/>
  <c r="AQ67" i="1"/>
  <c r="AQ115" i="1"/>
  <c r="AP117" i="1"/>
  <c r="AK184" i="1"/>
  <c r="AJ73" i="1"/>
  <c r="AJ35" i="1"/>
  <c r="AK191" i="1"/>
  <c r="AP233" i="1" l="1"/>
  <c r="AQ233" i="1" s="1"/>
  <c r="AQ236" i="1"/>
  <c r="AJ35" i="2"/>
  <c r="AK35" i="1"/>
  <c r="AJ249" i="1"/>
  <c r="AM174" i="1"/>
  <c r="AK73" i="1"/>
  <c r="AQ117" i="1"/>
  <c r="AP118" i="1"/>
  <c r="AQ118" i="1" s="1"/>
  <c r="AQ71" i="1"/>
  <c r="AK35" i="2" l="1"/>
  <c r="AM177" i="1"/>
  <c r="AM184" i="1" s="1"/>
  <c r="AQ174" i="1"/>
  <c r="AM180" i="1"/>
  <c r="AK249" i="1"/>
  <c r="AM191" i="1" l="1"/>
  <c r="AM73" i="1"/>
  <c r="AM249" i="1" l="1"/>
  <c r="AN174" i="1"/>
  <c r="AM35" i="1"/>
  <c r="AM35" i="2" l="1"/>
  <c r="AN177" i="1"/>
  <c r="AN184" i="1" s="1"/>
  <c r="AN180" i="1"/>
  <c r="AN191" i="1" l="1"/>
  <c r="AN73" i="1"/>
  <c r="AN249" i="1" l="1"/>
  <c r="AO174" i="1"/>
  <c r="AN35" i="1"/>
  <c r="AN35" i="2" l="1"/>
  <c r="AO177" i="1"/>
  <c r="AO184" i="1" s="1"/>
  <c r="AO180" i="1"/>
  <c r="AO191" i="1" l="1"/>
  <c r="AO73" i="1"/>
  <c r="AO249" i="1" l="1"/>
  <c r="AP174" i="1"/>
  <c r="AO35" i="1"/>
  <c r="AO35" i="2" l="1"/>
  <c r="AP177" i="1"/>
  <c r="AP180" i="1"/>
  <c r="AP191" i="1" l="1"/>
  <c r="AQ180" i="1"/>
  <c r="AP184" i="1"/>
  <c r="AQ177" i="1"/>
  <c r="AQ184" i="1" l="1"/>
  <c r="AP73" i="1"/>
  <c r="AP35" i="1"/>
  <c r="AQ191" i="1"/>
  <c r="AP35" i="2" l="1"/>
  <c r="AQ35" i="1"/>
  <c r="AP249" i="1"/>
  <c r="AQ73" i="1"/>
  <c r="AQ249" i="1" l="1"/>
  <c r="AQ35" i="2"/>
  <c r="K36" i="5"/>
  <c r="L36" i="5"/>
  <c r="M36" i="5"/>
  <c r="O36" i="5"/>
  <c r="P36" i="5"/>
  <c r="Q36" i="5"/>
  <c r="R36" i="5"/>
  <c r="S36" i="5"/>
  <c r="U36" i="5"/>
  <c r="V36" i="5"/>
  <c r="W36" i="5"/>
  <c r="X36" i="5"/>
  <c r="Y36" i="5"/>
  <c r="AA36" i="5"/>
  <c r="AB36" i="5"/>
  <c r="AC36" i="5"/>
  <c r="AD36" i="5"/>
  <c r="AE36" i="5"/>
  <c r="AG36" i="5"/>
  <c r="AH36" i="5"/>
  <c r="AI36" i="5"/>
  <c r="AJ36" i="5"/>
  <c r="AK36" i="5"/>
  <c r="AM36" i="5"/>
  <c r="AN36" i="5"/>
  <c r="AO36" i="5"/>
  <c r="AP36" i="5"/>
  <c r="AQ36" i="5"/>
  <c r="K37" i="5"/>
  <c r="L37" i="5"/>
  <c r="M37" i="5"/>
  <c r="O37" i="5"/>
  <c r="P37" i="5"/>
  <c r="Q37" i="5"/>
  <c r="R37" i="5"/>
  <c r="S37" i="5"/>
  <c r="U37" i="5"/>
  <c r="V37" i="5"/>
  <c r="W37" i="5"/>
  <c r="X37" i="5"/>
  <c r="Y37" i="5"/>
  <c r="AA37" i="5"/>
  <c r="AB37" i="5"/>
  <c r="AC37" i="5"/>
  <c r="AD37" i="5"/>
  <c r="AE37" i="5"/>
  <c r="AG37" i="5"/>
  <c r="AH37" i="5"/>
  <c r="AI37" i="5"/>
  <c r="AJ37" i="5"/>
  <c r="AK37" i="5"/>
  <c r="AM37" i="5"/>
  <c r="AN37" i="5"/>
  <c r="AO37" i="5"/>
  <c r="AP37" i="5"/>
  <c r="AQ37" i="5"/>
  <c r="L40" i="5"/>
  <c r="O40" i="5"/>
  <c r="P40" i="5"/>
  <c r="Q40" i="5"/>
  <c r="R40" i="5"/>
  <c r="S40" i="5"/>
  <c r="U40" i="5"/>
  <c r="V40" i="5"/>
  <c r="W40" i="5"/>
  <c r="X40" i="5"/>
  <c r="Y40" i="5"/>
  <c r="AA40" i="5"/>
  <c r="AB40" i="5"/>
  <c r="AC40" i="5"/>
  <c r="AD40" i="5"/>
  <c r="AE40" i="5"/>
  <c r="AG40" i="5"/>
  <c r="AH40" i="5"/>
  <c r="AI40" i="5"/>
  <c r="AJ40" i="5"/>
  <c r="AK40" i="5"/>
  <c r="AM40" i="5"/>
  <c r="AN40" i="5"/>
  <c r="AO40" i="5"/>
  <c r="AP40" i="5"/>
  <c r="AQ40" i="5"/>
  <c r="K41" i="5"/>
  <c r="L41" i="5"/>
  <c r="M41" i="5"/>
  <c r="O41" i="5"/>
  <c r="P41" i="5"/>
  <c r="Q41" i="5"/>
  <c r="R41" i="5"/>
  <c r="S41" i="5"/>
  <c r="U41" i="5"/>
  <c r="V41" i="5"/>
  <c r="W41" i="5"/>
  <c r="X41" i="5"/>
  <c r="Y41" i="5"/>
  <c r="AA41" i="5"/>
  <c r="AB41" i="5"/>
  <c r="AC41" i="5"/>
  <c r="AD41" i="5"/>
  <c r="AE41" i="5"/>
  <c r="AG41" i="5"/>
  <c r="AH41" i="5"/>
  <c r="AI41" i="5"/>
  <c r="AJ41" i="5"/>
  <c r="AK41" i="5"/>
  <c r="AM41" i="5"/>
  <c r="AN41" i="5"/>
  <c r="AO41" i="5"/>
  <c r="AP41" i="5"/>
  <c r="AQ41" i="5"/>
  <c r="K43" i="5"/>
  <c r="L43" i="5"/>
  <c r="M43" i="5"/>
  <c r="O43" i="5"/>
  <c r="P43" i="5"/>
  <c r="Q43" i="5"/>
  <c r="R43" i="5"/>
  <c r="S43" i="5"/>
  <c r="U43" i="5"/>
  <c r="V43" i="5"/>
  <c r="W43" i="5"/>
  <c r="X43" i="5"/>
  <c r="Y43" i="5"/>
  <c r="AA43" i="5"/>
  <c r="AB43" i="5"/>
  <c r="AC43" i="5"/>
  <c r="AD43" i="5"/>
  <c r="AE43" i="5"/>
  <c r="AG43" i="5"/>
  <c r="AH43" i="5"/>
  <c r="AI43" i="5"/>
  <c r="AJ43" i="5"/>
  <c r="AK43" i="5"/>
  <c r="AM43" i="5"/>
  <c r="AN43" i="5"/>
  <c r="AO43" i="5"/>
  <c r="AP43" i="5"/>
  <c r="AQ43" i="5"/>
  <c r="L44" i="5"/>
  <c r="M44" i="5"/>
  <c r="O44" i="5"/>
  <c r="P44" i="5"/>
  <c r="Q44" i="5"/>
  <c r="R44" i="5"/>
  <c r="S44" i="5"/>
  <c r="U44" i="5"/>
  <c r="V44" i="5"/>
  <c r="W44" i="5"/>
  <c r="X44" i="5"/>
  <c r="Y44" i="5"/>
  <c r="AA44" i="5"/>
  <c r="AB44" i="5"/>
  <c r="AC44" i="5"/>
  <c r="AD44" i="5"/>
  <c r="AE44" i="5"/>
  <c r="AG44" i="5"/>
  <c r="AH44" i="5"/>
  <c r="AI44" i="5"/>
  <c r="AJ44" i="5"/>
  <c r="AK44" i="5"/>
  <c r="AM44" i="5"/>
  <c r="AN44" i="5"/>
  <c r="AO44" i="5"/>
  <c r="AP44" i="5"/>
  <c r="AQ44" i="5"/>
  <c r="K46" i="5"/>
  <c r="L46" i="5"/>
  <c r="M46" i="5"/>
  <c r="O46" i="5"/>
  <c r="P46" i="5"/>
  <c r="Q46" i="5"/>
  <c r="R46" i="5"/>
  <c r="S46" i="5"/>
  <c r="U46" i="5"/>
  <c r="V46" i="5"/>
  <c r="W46" i="5"/>
  <c r="X46" i="5"/>
  <c r="Y46" i="5"/>
  <c r="AA46" i="5"/>
  <c r="AB46" i="5"/>
  <c r="AC46" i="5"/>
  <c r="AD46" i="5"/>
  <c r="AE46" i="5"/>
  <c r="AG46" i="5"/>
  <c r="AH46" i="5"/>
  <c r="AI46" i="5"/>
  <c r="AJ46" i="5"/>
  <c r="AK46" i="5"/>
  <c r="AM46" i="5"/>
  <c r="AN46" i="5"/>
  <c r="AO46" i="5"/>
  <c r="AP46" i="5"/>
  <c r="AQ46" i="5"/>
  <c r="K49" i="5"/>
  <c r="L49" i="5"/>
  <c r="M49" i="5"/>
  <c r="O49" i="5"/>
  <c r="P49" i="5"/>
  <c r="Q49" i="5"/>
  <c r="R49" i="5"/>
  <c r="S49" i="5"/>
  <c r="U49" i="5"/>
  <c r="V49" i="5"/>
  <c r="W49" i="5"/>
  <c r="X49" i="5"/>
  <c r="Y49" i="5"/>
  <c r="AA49" i="5"/>
  <c r="AB49" i="5"/>
  <c r="AC49" i="5"/>
  <c r="AD49" i="5"/>
  <c r="AE49" i="5"/>
  <c r="AG49" i="5"/>
  <c r="AH49" i="5"/>
  <c r="AI49" i="5"/>
  <c r="AJ49" i="5"/>
  <c r="AK49" i="5"/>
  <c r="AM49" i="5"/>
  <c r="AN49" i="5"/>
  <c r="AO49" i="5"/>
  <c r="AP49" i="5"/>
  <c r="AQ49" i="5"/>
  <c r="K50" i="5"/>
  <c r="L50" i="5"/>
  <c r="M50" i="5"/>
  <c r="O50" i="5"/>
  <c r="P50" i="5"/>
  <c r="Q50" i="5"/>
  <c r="R50" i="5"/>
  <c r="S50" i="5"/>
  <c r="U50" i="5"/>
  <c r="V50" i="5"/>
  <c r="W50" i="5"/>
  <c r="X50" i="5"/>
  <c r="Y50" i="5"/>
  <c r="AA50" i="5"/>
  <c r="AB50" i="5"/>
  <c r="AC50" i="5"/>
  <c r="AD50" i="5"/>
  <c r="AE50" i="5"/>
  <c r="AG50" i="5"/>
  <c r="AH50" i="5"/>
  <c r="AI50" i="5"/>
  <c r="AJ50" i="5"/>
  <c r="AK50" i="5"/>
  <c r="AM50" i="5"/>
  <c r="AN50" i="5"/>
  <c r="AO50" i="5"/>
  <c r="AP50" i="5"/>
  <c r="AQ50" i="5"/>
  <c r="K51" i="5"/>
  <c r="L51" i="5"/>
  <c r="M51" i="5"/>
  <c r="O51" i="5"/>
  <c r="P51" i="5"/>
  <c r="Q51" i="5"/>
  <c r="R51" i="5"/>
  <c r="S51" i="5"/>
  <c r="U51" i="5"/>
  <c r="V51" i="5"/>
  <c r="W51" i="5"/>
  <c r="X51" i="5"/>
  <c r="Y51" i="5"/>
  <c r="AA51" i="5"/>
  <c r="AB51" i="5"/>
  <c r="AC51" i="5"/>
  <c r="AD51" i="5"/>
  <c r="AE51" i="5"/>
  <c r="AG51" i="5"/>
  <c r="AH51" i="5"/>
  <c r="AI51" i="5"/>
  <c r="AJ51" i="5"/>
  <c r="AK51" i="5"/>
  <c r="AM51" i="5"/>
  <c r="AN51" i="5"/>
  <c r="AO51" i="5"/>
  <c r="AP51" i="5"/>
  <c r="AQ51" i="5"/>
  <c r="L57" i="5"/>
  <c r="M57" i="5"/>
  <c r="O57" i="5"/>
  <c r="P57" i="5"/>
  <c r="Q57" i="5"/>
  <c r="R57" i="5"/>
  <c r="S57" i="5"/>
  <c r="U57" i="5"/>
  <c r="V57" i="5"/>
  <c r="W57" i="5"/>
  <c r="X57" i="5"/>
  <c r="Y57" i="5"/>
  <c r="AA57" i="5"/>
  <c r="AB57" i="5"/>
  <c r="AC57" i="5"/>
  <c r="AD57" i="5"/>
  <c r="AE57" i="5"/>
  <c r="AG57" i="5"/>
  <c r="AH57" i="5"/>
  <c r="AI57" i="5"/>
  <c r="AJ57" i="5"/>
  <c r="AK57" i="5"/>
  <c r="AM57" i="5"/>
  <c r="AN57" i="5"/>
  <c r="AO57" i="5"/>
  <c r="AP57" i="5"/>
  <c r="AQ57" i="5"/>
  <c r="L60" i="5"/>
  <c r="M60" i="5"/>
  <c r="O60" i="5"/>
  <c r="P60" i="5"/>
  <c r="Q60" i="5"/>
  <c r="R60" i="5"/>
  <c r="S60" i="5"/>
  <c r="U60" i="5"/>
  <c r="V60" i="5"/>
  <c r="W60" i="5"/>
  <c r="X60" i="5"/>
  <c r="Y60" i="5"/>
  <c r="AA60" i="5"/>
  <c r="AB60" i="5"/>
  <c r="AC60" i="5"/>
  <c r="AD60" i="5"/>
  <c r="AE60" i="5"/>
  <c r="AG60" i="5"/>
  <c r="AH60" i="5"/>
  <c r="AI60" i="5"/>
  <c r="AJ60" i="5"/>
  <c r="AK60" i="5"/>
  <c r="AM60" i="5"/>
  <c r="AN60" i="5"/>
  <c r="AO60" i="5"/>
  <c r="AP60" i="5"/>
  <c r="AQ60" i="5"/>
  <c r="L63" i="5"/>
  <c r="O63" i="5"/>
  <c r="P63" i="5"/>
  <c r="Q63" i="5"/>
  <c r="R63" i="5"/>
  <c r="S63" i="5"/>
  <c r="U63" i="5"/>
  <c r="V63" i="5"/>
  <c r="W63" i="5"/>
  <c r="X63" i="5"/>
  <c r="Y63" i="5"/>
  <c r="AA63" i="5"/>
  <c r="AB63" i="5"/>
  <c r="AC63" i="5"/>
  <c r="AD63" i="5"/>
  <c r="AE63" i="5"/>
  <c r="AG63" i="5"/>
  <c r="AH63" i="5"/>
  <c r="AI63" i="5"/>
  <c r="AJ63" i="5"/>
  <c r="AK63" i="5"/>
  <c r="AM63" i="5"/>
  <c r="AN63" i="5"/>
  <c r="AO63" i="5"/>
  <c r="AP63" i="5"/>
  <c r="AQ63" i="5"/>
  <c r="L64" i="5"/>
  <c r="M64" i="5"/>
  <c r="O64" i="5"/>
  <c r="P64" i="5"/>
  <c r="Q64" i="5"/>
  <c r="R64" i="5"/>
  <c r="S64" i="5"/>
  <c r="U64" i="5"/>
  <c r="V64" i="5"/>
  <c r="W64" i="5"/>
  <c r="X64" i="5"/>
  <c r="Y64" i="5"/>
  <c r="AA64" i="5"/>
  <c r="AB64" i="5"/>
  <c r="AC64" i="5"/>
  <c r="AD64" i="5"/>
  <c r="AE64" i="5"/>
  <c r="AG64" i="5"/>
  <c r="AH64" i="5"/>
  <c r="AI64" i="5"/>
  <c r="AJ64" i="5"/>
  <c r="AK64" i="5"/>
  <c r="AM64" i="5"/>
  <c r="AN64" i="5"/>
  <c r="AO64" i="5"/>
  <c r="AP64" i="5"/>
  <c r="AQ64" i="5"/>
  <c r="K65" i="5"/>
  <c r="L65" i="5"/>
  <c r="M65" i="5"/>
  <c r="O65" i="5"/>
  <c r="P65" i="5"/>
  <c r="Q65" i="5"/>
  <c r="R65" i="5"/>
  <c r="S65" i="5"/>
  <c r="U65" i="5"/>
  <c r="V65" i="5"/>
  <c r="W65" i="5"/>
  <c r="X65" i="5"/>
  <c r="Y65" i="5"/>
  <c r="AA65" i="5"/>
  <c r="AB65" i="5"/>
  <c r="AC65" i="5"/>
  <c r="AD65" i="5"/>
  <c r="AE65" i="5"/>
  <c r="AG65" i="5"/>
  <c r="AH65" i="5"/>
  <c r="AI65" i="5"/>
  <c r="AJ65" i="5"/>
  <c r="AK65" i="5"/>
  <c r="AM65" i="5"/>
  <c r="AN65" i="5"/>
  <c r="AO65" i="5"/>
  <c r="AP65" i="5"/>
  <c r="AQ65" i="5"/>
  <c r="K66" i="5"/>
  <c r="L66" i="5"/>
  <c r="M66" i="5"/>
  <c r="O66" i="5"/>
  <c r="P66" i="5"/>
  <c r="Q66" i="5"/>
  <c r="R66" i="5"/>
  <c r="S66" i="5"/>
  <c r="U66" i="5"/>
  <c r="V66" i="5"/>
  <c r="W66" i="5"/>
  <c r="X66" i="5"/>
  <c r="Y66" i="5"/>
  <c r="AA66" i="5"/>
  <c r="AB66" i="5"/>
  <c r="AC66" i="5"/>
  <c r="AD66" i="5"/>
  <c r="AE66" i="5"/>
  <c r="AG66" i="5"/>
  <c r="AH66" i="5"/>
  <c r="AI66" i="5"/>
  <c r="AJ66" i="5"/>
  <c r="AK66" i="5"/>
  <c r="AM66" i="5"/>
  <c r="AN66" i="5"/>
  <c r="AO66" i="5"/>
  <c r="AP66" i="5"/>
  <c r="AQ66" i="5"/>
  <c r="L68" i="5"/>
  <c r="M68" i="5"/>
  <c r="O68" i="5"/>
  <c r="P68" i="5"/>
  <c r="Q68" i="5"/>
  <c r="R68" i="5"/>
  <c r="S68" i="5"/>
  <c r="U68" i="5"/>
  <c r="V68" i="5"/>
  <c r="W68" i="5"/>
  <c r="X68" i="5"/>
  <c r="Y68" i="5"/>
  <c r="AA68" i="5"/>
  <c r="AB68" i="5"/>
  <c r="AC68" i="5"/>
  <c r="AD68" i="5"/>
  <c r="AE68" i="5"/>
  <c r="AG68" i="5"/>
  <c r="AH68" i="5"/>
  <c r="AI68" i="5"/>
  <c r="AJ68" i="5"/>
  <c r="AK68" i="5"/>
  <c r="AM68" i="5"/>
  <c r="AN68" i="5"/>
  <c r="AO68" i="5"/>
  <c r="AP68" i="5"/>
  <c r="AQ68" i="5"/>
  <c r="L71" i="5"/>
  <c r="M71" i="5"/>
  <c r="O71" i="5"/>
  <c r="P71" i="5"/>
  <c r="Q71" i="5"/>
  <c r="R71" i="5"/>
  <c r="S71" i="5"/>
  <c r="U71" i="5"/>
  <c r="V71" i="5"/>
  <c r="W71" i="5"/>
  <c r="X71" i="5"/>
  <c r="Y71" i="5"/>
  <c r="AA71" i="5"/>
  <c r="AB71" i="5"/>
  <c r="AC71" i="5"/>
  <c r="AD71" i="5"/>
  <c r="AE71" i="5"/>
  <c r="AG71" i="5"/>
  <c r="AH71" i="5"/>
  <c r="AI71" i="5"/>
  <c r="AJ71" i="5"/>
  <c r="AK71" i="5"/>
  <c r="AM71" i="5"/>
  <c r="AN71" i="5"/>
  <c r="AO71" i="5"/>
  <c r="AP71" i="5"/>
  <c r="AQ71" i="5"/>
  <c r="L73" i="5"/>
  <c r="M73" i="5"/>
  <c r="O73" i="5"/>
  <c r="P73" i="5"/>
  <c r="Q73" i="5"/>
  <c r="R73" i="5"/>
  <c r="S73" i="5"/>
  <c r="U73" i="5"/>
  <c r="V73" i="5"/>
  <c r="W73" i="5"/>
  <c r="X73" i="5"/>
  <c r="Y73" i="5"/>
  <c r="AA73" i="5"/>
  <c r="AB73" i="5"/>
  <c r="AC73" i="5"/>
  <c r="AD73" i="5"/>
  <c r="AE73" i="5"/>
  <c r="AG73" i="5"/>
  <c r="AH73" i="5"/>
  <c r="AI73" i="5"/>
  <c r="AJ73" i="5"/>
  <c r="AK73" i="5"/>
  <c r="AM73" i="5"/>
  <c r="AN73" i="5"/>
  <c r="AO73" i="5"/>
  <c r="AP73" i="5"/>
  <c r="AQ73" i="5"/>
  <c r="L76" i="5"/>
  <c r="O76" i="5"/>
  <c r="P76" i="5"/>
  <c r="Q76" i="5"/>
  <c r="R76" i="5"/>
  <c r="S76" i="5"/>
  <c r="U76" i="5"/>
  <c r="V76" i="5"/>
  <c r="W76" i="5"/>
  <c r="X76" i="5"/>
  <c r="Y76" i="5"/>
  <c r="AA76" i="5"/>
  <c r="AB76" i="5"/>
  <c r="AC76" i="5"/>
  <c r="AD76" i="5"/>
  <c r="AE76" i="5"/>
  <c r="AG76" i="5"/>
  <c r="AH76" i="5"/>
  <c r="AI76" i="5"/>
  <c r="AJ76" i="5"/>
  <c r="AK76" i="5"/>
  <c r="AM76" i="5"/>
  <c r="AN76" i="5"/>
  <c r="AO76" i="5"/>
  <c r="AP76" i="5"/>
  <c r="AQ76" i="5"/>
  <c r="L77" i="5"/>
  <c r="M77" i="5"/>
  <c r="O77" i="5"/>
  <c r="P77" i="5"/>
  <c r="Q77" i="5"/>
  <c r="R77" i="5"/>
  <c r="S77" i="5"/>
  <c r="U77" i="5"/>
  <c r="V77" i="5"/>
  <c r="W77" i="5"/>
  <c r="X77" i="5"/>
  <c r="Y77" i="5"/>
  <c r="AA77" i="5"/>
  <c r="AB77" i="5"/>
  <c r="AC77" i="5"/>
  <c r="AD77" i="5"/>
  <c r="AE77" i="5"/>
  <c r="AG77" i="5"/>
  <c r="AH77" i="5"/>
  <c r="AI77" i="5"/>
  <c r="AJ77" i="5"/>
  <c r="AK77" i="5"/>
  <c r="AM77" i="5"/>
  <c r="AN77" i="5"/>
  <c r="AO77" i="5"/>
  <c r="AP77" i="5"/>
  <c r="AQ77" i="5"/>
  <c r="K78" i="5"/>
  <c r="L78" i="5"/>
  <c r="M78" i="5"/>
  <c r="O78" i="5"/>
  <c r="P78" i="5"/>
  <c r="Q78" i="5"/>
  <c r="R78" i="5"/>
  <c r="S78" i="5"/>
  <c r="U78" i="5"/>
  <c r="V78" i="5"/>
  <c r="W78" i="5"/>
  <c r="X78" i="5"/>
  <c r="Y78" i="5"/>
  <c r="AA78" i="5"/>
  <c r="AB78" i="5"/>
  <c r="AC78" i="5"/>
  <c r="AD78" i="5"/>
  <c r="AE78" i="5"/>
  <c r="AG78" i="5"/>
  <c r="AH78" i="5"/>
  <c r="AI78" i="5"/>
  <c r="AJ78" i="5"/>
  <c r="AK78" i="5"/>
  <c r="AM78" i="5"/>
  <c r="AN78" i="5"/>
  <c r="AO78" i="5"/>
  <c r="AP78" i="5"/>
  <c r="AQ78" i="5"/>
  <c r="K79" i="5"/>
  <c r="L79" i="5"/>
  <c r="M79" i="5"/>
  <c r="O79" i="5"/>
  <c r="P79" i="5"/>
  <c r="Q79" i="5"/>
  <c r="R79" i="5"/>
  <c r="S79" i="5"/>
  <c r="U79" i="5"/>
  <c r="V79" i="5"/>
  <c r="W79" i="5"/>
  <c r="X79" i="5"/>
  <c r="Y79" i="5"/>
  <c r="AA79" i="5"/>
  <c r="AB79" i="5"/>
  <c r="AC79" i="5"/>
  <c r="AD79" i="5"/>
  <c r="AE79" i="5"/>
  <c r="AG79" i="5"/>
  <c r="AH79" i="5"/>
  <c r="AI79" i="5"/>
  <c r="AJ79" i="5"/>
  <c r="AK79" i="5"/>
  <c r="AM79" i="5"/>
  <c r="AN79" i="5"/>
  <c r="AO79" i="5"/>
  <c r="AP79" i="5"/>
  <c r="AQ79" i="5"/>
  <c r="K82" i="5"/>
  <c r="L82" i="5"/>
  <c r="M82" i="5"/>
  <c r="O82" i="5"/>
  <c r="P82" i="5"/>
  <c r="Q82" i="5"/>
  <c r="R82" i="5"/>
  <c r="S82" i="5"/>
  <c r="U82" i="5"/>
  <c r="V82" i="5"/>
  <c r="W82" i="5"/>
  <c r="X82" i="5"/>
  <c r="Y82" i="5"/>
  <c r="AA82" i="5"/>
  <c r="AB82" i="5"/>
  <c r="AC82" i="5"/>
  <c r="AD82" i="5"/>
  <c r="AE82" i="5"/>
  <c r="AG82" i="5"/>
  <c r="AH82" i="5"/>
  <c r="AI82" i="5"/>
  <c r="AJ82" i="5"/>
  <c r="AK82" i="5"/>
  <c r="AM82" i="5"/>
  <c r="AN82" i="5"/>
  <c r="AO82" i="5"/>
  <c r="AP82" i="5"/>
  <c r="AQ82" i="5"/>
  <c r="K83" i="5"/>
  <c r="L83" i="5"/>
  <c r="M83" i="5"/>
  <c r="O83" i="5"/>
  <c r="P83" i="5"/>
  <c r="Q83" i="5"/>
  <c r="R83" i="5"/>
  <c r="S83" i="5"/>
  <c r="U83" i="5"/>
  <c r="V83" i="5"/>
  <c r="W83" i="5"/>
  <c r="X83" i="5"/>
  <c r="Y83" i="5"/>
  <c r="AA83" i="5"/>
  <c r="AB83" i="5"/>
  <c r="AC83" i="5"/>
  <c r="AD83" i="5"/>
  <c r="AE83" i="5"/>
  <c r="AG83" i="5"/>
  <c r="AH83" i="5"/>
  <c r="AI83" i="5"/>
  <c r="AJ83" i="5"/>
  <c r="AK83" i="5"/>
  <c r="AM83" i="5"/>
  <c r="AN83" i="5"/>
  <c r="AO83" i="5"/>
  <c r="AP83" i="5"/>
  <c r="AQ83" i="5"/>
  <c r="K86" i="5"/>
  <c r="L86" i="5"/>
  <c r="M86" i="5"/>
  <c r="O86" i="5"/>
  <c r="P86" i="5"/>
  <c r="Q86" i="5"/>
  <c r="R86" i="5"/>
  <c r="S86" i="5"/>
  <c r="U86" i="5"/>
  <c r="V86" i="5"/>
  <c r="W86" i="5"/>
  <c r="X86" i="5"/>
  <c r="Y86" i="5"/>
  <c r="AA86" i="5"/>
  <c r="AB86" i="5"/>
  <c r="AC86" i="5"/>
  <c r="AD86" i="5"/>
  <c r="AE86" i="5"/>
  <c r="AG86" i="5"/>
  <c r="AH86" i="5"/>
  <c r="AI86" i="5"/>
  <c r="AJ86" i="5"/>
  <c r="AK86" i="5"/>
  <c r="AM86" i="5"/>
  <c r="AN86" i="5"/>
  <c r="AO86" i="5"/>
  <c r="AP86" i="5"/>
  <c r="AQ86" i="5"/>
  <c r="K87" i="5"/>
  <c r="L87" i="5"/>
  <c r="M87" i="5"/>
  <c r="O87" i="5"/>
  <c r="P87" i="5"/>
  <c r="Q87" i="5"/>
  <c r="R87" i="5"/>
  <c r="S87" i="5"/>
  <c r="U87" i="5"/>
  <c r="V87" i="5"/>
  <c r="W87" i="5"/>
  <c r="X87" i="5"/>
  <c r="Y87" i="5"/>
  <c r="AA87" i="5"/>
  <c r="AB87" i="5"/>
  <c r="AC87" i="5"/>
  <c r="AD87" i="5"/>
  <c r="AE87" i="5"/>
  <c r="AG87" i="5"/>
  <c r="AH87" i="5"/>
  <c r="AI87" i="5"/>
  <c r="AJ87" i="5"/>
  <c r="AK87" i="5"/>
  <c r="AM87" i="5"/>
  <c r="AN87" i="5"/>
  <c r="AO87" i="5"/>
  <c r="AP87" i="5"/>
  <c r="AQ87" i="5"/>
  <c r="K88" i="5"/>
  <c r="L88" i="5"/>
  <c r="M88" i="5"/>
  <c r="O88" i="5"/>
  <c r="P88" i="5"/>
  <c r="Q88" i="5"/>
  <c r="R88" i="5"/>
  <c r="S88" i="5"/>
  <c r="U88" i="5"/>
  <c r="V88" i="5"/>
  <c r="W88" i="5"/>
  <c r="X88" i="5"/>
  <c r="Y88" i="5"/>
  <c r="AA88" i="5"/>
  <c r="AB88" i="5"/>
  <c r="AC88" i="5"/>
  <c r="AD88" i="5"/>
  <c r="AE88" i="5"/>
  <c r="AG88" i="5"/>
  <c r="AH88" i="5"/>
  <c r="AI88" i="5"/>
  <c r="AJ88" i="5"/>
  <c r="AK88" i="5"/>
  <c r="AM88" i="5"/>
  <c r="AN88" i="5"/>
  <c r="AO88" i="5"/>
  <c r="AP88" i="5"/>
  <c r="AQ88" i="5"/>
  <c r="L91" i="5"/>
  <c r="M91" i="5"/>
  <c r="O91" i="5"/>
  <c r="P91" i="5"/>
  <c r="Q91" i="5"/>
  <c r="R91" i="5"/>
  <c r="S91" i="5"/>
  <c r="U91" i="5"/>
  <c r="V91" i="5"/>
  <c r="W91" i="5"/>
  <c r="X91" i="5"/>
  <c r="Y91" i="5"/>
  <c r="AA91" i="5"/>
  <c r="AB91" i="5"/>
  <c r="AC91" i="5"/>
  <c r="AD91" i="5"/>
  <c r="AE91" i="5"/>
  <c r="AG91" i="5"/>
  <c r="AH91" i="5"/>
  <c r="AI91" i="5"/>
  <c r="AJ91" i="5"/>
  <c r="AK91" i="5"/>
  <c r="AM91" i="5"/>
  <c r="AN91" i="5"/>
  <c r="AO91" i="5"/>
  <c r="AP91" i="5"/>
  <c r="AQ91" i="5"/>
  <c r="K92" i="5"/>
  <c r="L92" i="5"/>
  <c r="M92" i="5"/>
  <c r="O92" i="5"/>
  <c r="P92" i="5"/>
  <c r="Q92" i="5"/>
  <c r="R92" i="5"/>
  <c r="S92" i="5"/>
  <c r="U92" i="5"/>
  <c r="V92" i="5"/>
  <c r="W92" i="5"/>
  <c r="X92" i="5"/>
  <c r="Y92" i="5"/>
  <c r="AA92" i="5"/>
  <c r="AB92" i="5"/>
  <c r="AC92" i="5"/>
  <c r="AD92" i="5"/>
  <c r="AE92" i="5"/>
  <c r="AG92" i="5"/>
  <c r="AH92" i="5"/>
  <c r="AI92" i="5"/>
  <c r="AJ92" i="5"/>
  <c r="AK92" i="5"/>
  <c r="AM92" i="5"/>
  <c r="AN92" i="5"/>
  <c r="AO92" i="5"/>
  <c r="AP92" i="5"/>
  <c r="AQ92" i="5"/>
  <c r="K93" i="5"/>
  <c r="L93" i="5"/>
  <c r="M93" i="5"/>
  <c r="O93" i="5"/>
  <c r="P93" i="5"/>
  <c r="Q93" i="5"/>
  <c r="R93" i="5"/>
  <c r="S93" i="5"/>
  <c r="U93" i="5"/>
  <c r="V93" i="5"/>
  <c r="W93" i="5"/>
  <c r="X93" i="5"/>
  <c r="Y93" i="5"/>
  <c r="AA93" i="5"/>
  <c r="AB93" i="5"/>
  <c r="AC93" i="5"/>
  <c r="AD93" i="5"/>
  <c r="AE93" i="5"/>
  <c r="AG93" i="5"/>
  <c r="AH93" i="5"/>
  <c r="AI93" i="5"/>
  <c r="AJ93" i="5"/>
  <c r="AK93" i="5"/>
  <c r="AM93" i="5"/>
  <c r="AN93" i="5"/>
  <c r="AO93" i="5"/>
  <c r="AP93" i="5"/>
  <c r="AQ93" i="5"/>
  <c r="L99" i="5"/>
  <c r="M99" i="5"/>
  <c r="O99" i="5"/>
  <c r="P99" i="5"/>
  <c r="Q99" i="5"/>
  <c r="R99" i="5"/>
  <c r="S99" i="5"/>
  <c r="U99" i="5"/>
  <c r="V99" i="5"/>
  <c r="W99" i="5"/>
  <c r="X99" i="5"/>
  <c r="Y99" i="5"/>
  <c r="AA99" i="5"/>
  <c r="AB99" i="5"/>
  <c r="AC99" i="5"/>
  <c r="AD99" i="5"/>
  <c r="AE99" i="5"/>
  <c r="AG99" i="5"/>
  <c r="AH99" i="5"/>
  <c r="AI99" i="5"/>
  <c r="AJ99" i="5"/>
  <c r="AK99" i="5"/>
  <c r="AM99" i="5"/>
  <c r="AN99" i="5"/>
  <c r="AO99" i="5"/>
  <c r="AP99" i="5"/>
  <c r="AQ99" i="5"/>
  <c r="L102" i="5"/>
  <c r="M102" i="5"/>
  <c r="O102" i="5"/>
  <c r="P102" i="5"/>
  <c r="Q102" i="5"/>
  <c r="R102" i="5"/>
  <c r="S102" i="5"/>
  <c r="U102" i="5"/>
  <c r="V102" i="5"/>
  <c r="W102" i="5"/>
  <c r="X102" i="5"/>
  <c r="Y102" i="5"/>
  <c r="AA102" i="5"/>
  <c r="AB102" i="5"/>
  <c r="AC102" i="5"/>
  <c r="AD102" i="5"/>
  <c r="AE102" i="5"/>
  <c r="AG102" i="5"/>
  <c r="AH102" i="5"/>
  <c r="AI102" i="5"/>
  <c r="AJ102" i="5"/>
  <c r="AK102" i="5"/>
  <c r="AM102" i="5"/>
  <c r="AN102" i="5"/>
  <c r="AO102" i="5"/>
  <c r="AP102" i="5"/>
  <c r="AQ102" i="5"/>
  <c r="L105" i="5"/>
  <c r="O105" i="5"/>
  <c r="P105" i="5"/>
  <c r="Q105" i="5"/>
  <c r="R105" i="5"/>
  <c r="S105" i="5"/>
  <c r="U105" i="5"/>
  <c r="V105" i="5"/>
  <c r="W105" i="5"/>
  <c r="X105" i="5"/>
  <c r="Y105" i="5"/>
  <c r="AA105" i="5"/>
  <c r="AB105" i="5"/>
  <c r="AC105" i="5"/>
  <c r="AD105" i="5"/>
  <c r="AE105" i="5"/>
  <c r="AG105" i="5"/>
  <c r="AH105" i="5"/>
  <c r="AI105" i="5"/>
  <c r="AJ105" i="5"/>
  <c r="AK105" i="5"/>
  <c r="AM105" i="5"/>
  <c r="AN105" i="5"/>
  <c r="AO105" i="5"/>
  <c r="AP105" i="5"/>
  <c r="AQ105" i="5"/>
  <c r="L106" i="5"/>
  <c r="M106" i="5"/>
  <c r="O106" i="5"/>
  <c r="P106" i="5"/>
  <c r="Q106" i="5"/>
  <c r="R106" i="5"/>
  <c r="S106" i="5"/>
  <c r="U106" i="5"/>
  <c r="V106" i="5"/>
  <c r="W106" i="5"/>
  <c r="X106" i="5"/>
  <c r="Y106" i="5"/>
  <c r="AA106" i="5"/>
  <c r="AB106" i="5"/>
  <c r="AC106" i="5"/>
  <c r="AD106" i="5"/>
  <c r="AE106" i="5"/>
  <c r="AG106" i="5"/>
  <c r="AH106" i="5"/>
  <c r="AI106" i="5"/>
  <c r="AJ106" i="5"/>
  <c r="AK106" i="5"/>
  <c r="AM106" i="5"/>
  <c r="AN106" i="5"/>
  <c r="AO106" i="5"/>
  <c r="AP106" i="5"/>
  <c r="AQ106" i="5"/>
  <c r="L107" i="5"/>
  <c r="M107" i="5"/>
  <c r="O107" i="5"/>
  <c r="P107" i="5"/>
  <c r="Q107" i="5"/>
  <c r="R107" i="5"/>
  <c r="S107" i="5"/>
  <c r="U107" i="5"/>
  <c r="V107" i="5"/>
  <c r="W107" i="5"/>
  <c r="X107" i="5"/>
  <c r="Y107" i="5"/>
  <c r="AA107" i="5"/>
  <c r="AB107" i="5"/>
  <c r="AC107" i="5"/>
  <c r="AD107" i="5"/>
  <c r="AE107" i="5"/>
  <c r="AG107" i="5"/>
  <c r="AH107" i="5"/>
  <c r="AI107" i="5"/>
  <c r="AJ107" i="5"/>
  <c r="AK107" i="5"/>
  <c r="AM107" i="5"/>
  <c r="AN107" i="5"/>
  <c r="AO107" i="5"/>
  <c r="AP107" i="5"/>
  <c r="AQ107" i="5"/>
  <c r="L108" i="5"/>
  <c r="M108" i="5"/>
  <c r="O108" i="5"/>
  <c r="P108" i="5"/>
  <c r="Q108" i="5"/>
  <c r="R108" i="5"/>
  <c r="S108" i="5"/>
  <c r="U108" i="5"/>
  <c r="V108" i="5"/>
  <c r="W108" i="5"/>
  <c r="X108" i="5"/>
  <c r="Y108" i="5"/>
  <c r="AA108" i="5"/>
  <c r="AB108" i="5"/>
  <c r="AC108" i="5"/>
  <c r="AD108" i="5"/>
  <c r="AE108" i="5"/>
  <c r="AG108" i="5"/>
  <c r="AH108" i="5"/>
  <c r="AI108" i="5"/>
  <c r="AJ108" i="5"/>
  <c r="AK108" i="5"/>
  <c r="AM108" i="5"/>
  <c r="AN108" i="5"/>
  <c r="AO108" i="5"/>
  <c r="AP108" i="5"/>
  <c r="AQ108" i="5"/>
  <c r="L111" i="5"/>
  <c r="O111" i="5"/>
  <c r="P111" i="5"/>
  <c r="Q111" i="5"/>
  <c r="R111" i="5"/>
  <c r="S111" i="5"/>
  <c r="U111" i="5"/>
  <c r="V111" i="5"/>
  <c r="W111" i="5"/>
  <c r="X111" i="5"/>
  <c r="Y111" i="5"/>
  <c r="AA111" i="5"/>
  <c r="AB111" i="5"/>
  <c r="AC111" i="5"/>
  <c r="AD111" i="5"/>
  <c r="AE111" i="5"/>
  <c r="AG111" i="5"/>
  <c r="AH111" i="5"/>
  <c r="AI111" i="5"/>
  <c r="AJ111" i="5"/>
  <c r="AK111" i="5"/>
  <c r="AM111" i="5"/>
  <c r="AN111" i="5"/>
  <c r="AO111" i="5"/>
  <c r="AP111" i="5"/>
  <c r="AQ111" i="5"/>
  <c r="L112" i="5"/>
  <c r="M112" i="5"/>
  <c r="O112" i="5"/>
  <c r="P112" i="5"/>
  <c r="Q112" i="5"/>
  <c r="R112" i="5"/>
  <c r="S112" i="5"/>
  <c r="U112" i="5"/>
  <c r="V112" i="5"/>
  <c r="W112" i="5"/>
  <c r="X112" i="5"/>
  <c r="Y112" i="5"/>
  <c r="AA112" i="5"/>
  <c r="AB112" i="5"/>
  <c r="AC112" i="5"/>
  <c r="AD112" i="5"/>
  <c r="AE112" i="5"/>
  <c r="AG112" i="5"/>
  <c r="AH112" i="5"/>
  <c r="AI112" i="5"/>
  <c r="AJ112" i="5"/>
  <c r="AK112" i="5"/>
  <c r="AM112" i="5"/>
  <c r="AN112" i="5"/>
  <c r="AO112" i="5"/>
  <c r="AP112" i="5"/>
  <c r="AQ112" i="5"/>
  <c r="K113" i="5"/>
  <c r="L113" i="5"/>
  <c r="M113" i="5"/>
  <c r="O113" i="5"/>
  <c r="P113" i="5"/>
  <c r="Q113" i="5"/>
  <c r="R113" i="5"/>
  <c r="S113" i="5"/>
  <c r="U113" i="5"/>
  <c r="V113" i="5"/>
  <c r="W113" i="5"/>
  <c r="X113" i="5"/>
  <c r="Y113" i="5"/>
  <c r="AA113" i="5"/>
  <c r="AB113" i="5"/>
  <c r="AC113" i="5"/>
  <c r="AD113" i="5"/>
  <c r="AE113" i="5"/>
  <c r="AG113" i="5"/>
  <c r="AH113" i="5"/>
  <c r="AI113" i="5"/>
  <c r="AJ113" i="5"/>
  <c r="AK113" i="5"/>
  <c r="AM113" i="5"/>
  <c r="AN113" i="5"/>
  <c r="AO113" i="5"/>
  <c r="AP113" i="5"/>
  <c r="AQ113" i="5"/>
  <c r="K114" i="5"/>
  <c r="L114" i="5"/>
  <c r="M114" i="5"/>
  <c r="O114" i="5"/>
  <c r="P114" i="5"/>
  <c r="Q114" i="5"/>
  <c r="R114" i="5"/>
  <c r="S114" i="5"/>
  <c r="U114" i="5"/>
  <c r="V114" i="5"/>
  <c r="W114" i="5"/>
  <c r="X114" i="5"/>
  <c r="Y114" i="5"/>
  <c r="AA114" i="5"/>
  <c r="AB114" i="5"/>
  <c r="AC114" i="5"/>
  <c r="AD114" i="5"/>
  <c r="AE114" i="5"/>
  <c r="AG114" i="5"/>
  <c r="AH114" i="5"/>
  <c r="AI114" i="5"/>
  <c r="AJ114" i="5"/>
  <c r="AK114" i="5"/>
  <c r="AM114" i="5"/>
  <c r="AN114" i="5"/>
  <c r="AO114" i="5"/>
  <c r="AP114" i="5"/>
  <c r="AQ114" i="5"/>
  <c r="K37" i="2"/>
  <c r="L37" i="2"/>
  <c r="M37" i="2"/>
  <c r="O37" i="2"/>
  <c r="P37" i="2"/>
  <c r="Q37" i="2"/>
  <c r="R37" i="2"/>
  <c r="S37" i="2"/>
  <c r="U37" i="2"/>
  <c r="V37" i="2"/>
  <c r="W37" i="2"/>
  <c r="X37" i="2"/>
  <c r="Y37" i="2"/>
  <c r="AA37" i="2"/>
  <c r="AB37" i="2"/>
  <c r="AC37" i="2"/>
  <c r="AD37" i="2"/>
  <c r="AE37" i="2"/>
  <c r="AG37" i="2"/>
  <c r="AH37" i="2"/>
  <c r="AI37" i="2"/>
  <c r="AJ37" i="2"/>
  <c r="AK37" i="2"/>
  <c r="AM37" i="2"/>
  <c r="AN37" i="2"/>
  <c r="AO37" i="2"/>
  <c r="AP37" i="2"/>
  <c r="AQ37" i="2"/>
  <c r="L38" i="2"/>
  <c r="M38" i="2"/>
  <c r="O38" i="2"/>
  <c r="P38" i="2"/>
  <c r="Q38" i="2"/>
  <c r="R38" i="2"/>
  <c r="S38" i="2"/>
  <c r="U38" i="2"/>
  <c r="V38" i="2"/>
  <c r="W38" i="2"/>
  <c r="X38" i="2"/>
  <c r="Y38" i="2"/>
  <c r="AA38" i="2"/>
  <c r="AB38" i="2"/>
  <c r="AC38" i="2"/>
  <c r="AD38" i="2"/>
  <c r="AE38" i="2"/>
  <c r="AG38" i="2"/>
  <c r="AH38" i="2"/>
  <c r="AI38" i="2"/>
  <c r="AJ38" i="2"/>
  <c r="AK38" i="2"/>
  <c r="AM38" i="2"/>
  <c r="AN38" i="2"/>
  <c r="AO38" i="2"/>
  <c r="AP38" i="2"/>
  <c r="AQ38" i="2"/>
  <c r="K39" i="2"/>
  <c r="L39" i="2"/>
  <c r="M39" i="2"/>
  <c r="O39" i="2"/>
  <c r="P39" i="2"/>
  <c r="Q39" i="2"/>
  <c r="R39" i="2"/>
  <c r="S39" i="2"/>
  <c r="U39" i="2"/>
  <c r="V39" i="2"/>
  <c r="W39" i="2"/>
  <c r="X39" i="2"/>
  <c r="Y39" i="2"/>
  <c r="AA39" i="2"/>
  <c r="AB39" i="2"/>
  <c r="AC39" i="2"/>
  <c r="AD39" i="2"/>
  <c r="AE39" i="2"/>
  <c r="AG39" i="2"/>
  <c r="AH39" i="2"/>
  <c r="AI39" i="2"/>
  <c r="AJ39" i="2"/>
  <c r="AK39" i="2"/>
  <c r="AM39" i="2"/>
  <c r="AN39" i="2"/>
  <c r="AO39" i="2"/>
  <c r="AP39" i="2"/>
  <c r="AQ39" i="2"/>
  <c r="L40" i="2"/>
  <c r="M40" i="2"/>
  <c r="O40" i="2"/>
  <c r="P40" i="2"/>
  <c r="Q40" i="2"/>
  <c r="R40" i="2"/>
  <c r="S40" i="2"/>
  <c r="U40" i="2"/>
  <c r="V40" i="2"/>
  <c r="W40" i="2"/>
  <c r="X40" i="2"/>
  <c r="Y40" i="2"/>
  <c r="AA40" i="2"/>
  <c r="AB40" i="2"/>
  <c r="AC40" i="2"/>
  <c r="AD40" i="2"/>
  <c r="AE40" i="2"/>
  <c r="AG40" i="2"/>
  <c r="AH40" i="2"/>
  <c r="AI40" i="2"/>
  <c r="AJ40" i="2"/>
  <c r="AK40" i="2"/>
  <c r="AM40" i="2"/>
  <c r="AN40" i="2"/>
  <c r="AO40" i="2"/>
  <c r="AP40" i="2"/>
  <c r="AQ40" i="2"/>
  <c r="K41" i="2"/>
  <c r="L41" i="2"/>
  <c r="M41" i="2"/>
  <c r="O41" i="2"/>
  <c r="P41" i="2"/>
  <c r="Q41" i="2"/>
  <c r="R41" i="2"/>
  <c r="S41" i="2"/>
  <c r="U41" i="2"/>
  <c r="V41" i="2"/>
  <c r="W41" i="2"/>
  <c r="X41" i="2"/>
  <c r="Y41" i="2"/>
  <c r="AA41" i="2"/>
  <c r="AB41" i="2"/>
  <c r="AC41" i="2"/>
  <c r="AD41" i="2"/>
  <c r="AE41" i="2"/>
  <c r="AG41" i="2"/>
  <c r="AH41" i="2"/>
  <c r="AI41" i="2"/>
  <c r="AJ41" i="2"/>
  <c r="AK41" i="2"/>
  <c r="AM41" i="2"/>
  <c r="AN41" i="2"/>
  <c r="AO41" i="2"/>
  <c r="AP41" i="2"/>
  <c r="AQ41" i="2"/>
  <c r="K43" i="2"/>
  <c r="L43" i="2"/>
  <c r="M43" i="2"/>
  <c r="O43" i="2"/>
  <c r="P43" i="2"/>
  <c r="Q43" i="2"/>
  <c r="R43" i="2"/>
  <c r="S43" i="2"/>
  <c r="U43" i="2"/>
  <c r="V43" i="2"/>
  <c r="W43" i="2"/>
  <c r="X43" i="2"/>
  <c r="Y43" i="2"/>
  <c r="AA43" i="2"/>
  <c r="AB43" i="2"/>
  <c r="AC43" i="2"/>
  <c r="AD43" i="2"/>
  <c r="AE43" i="2"/>
  <c r="AG43" i="2"/>
  <c r="AH43" i="2"/>
  <c r="AI43" i="2"/>
  <c r="AJ43" i="2"/>
  <c r="AK43" i="2"/>
  <c r="AM43" i="2"/>
  <c r="AN43" i="2"/>
  <c r="AO43" i="2"/>
  <c r="AP43" i="2"/>
  <c r="AQ43" i="2"/>
  <c r="K45" i="2"/>
  <c r="L45" i="2"/>
  <c r="M45" i="2"/>
  <c r="O45" i="2"/>
  <c r="P45" i="2"/>
  <c r="Q45" i="2"/>
  <c r="R45" i="2"/>
  <c r="S45" i="2"/>
  <c r="U45" i="2"/>
  <c r="V45" i="2"/>
  <c r="W45" i="2"/>
  <c r="X45" i="2"/>
  <c r="Y45" i="2"/>
  <c r="AA45" i="2"/>
  <c r="AB45" i="2"/>
  <c r="AC45" i="2"/>
  <c r="AD45" i="2"/>
  <c r="AE45" i="2"/>
  <c r="AG45" i="2"/>
  <c r="AH45" i="2"/>
  <c r="AI45" i="2"/>
  <c r="AJ45" i="2"/>
  <c r="AK45" i="2"/>
  <c r="AM45" i="2"/>
  <c r="AN45" i="2"/>
  <c r="AO45" i="2"/>
  <c r="AP45" i="2"/>
  <c r="AQ45" i="2"/>
  <c r="K46" i="2"/>
  <c r="L46" i="2"/>
  <c r="M46" i="2"/>
  <c r="O46" i="2"/>
  <c r="P46" i="2"/>
  <c r="Q46" i="2"/>
  <c r="R46" i="2"/>
  <c r="S46" i="2"/>
  <c r="U46" i="2"/>
  <c r="V46" i="2"/>
  <c r="W46" i="2"/>
  <c r="X46" i="2"/>
  <c r="Y46" i="2"/>
  <c r="AA46" i="2"/>
  <c r="AB46" i="2"/>
  <c r="AC46" i="2"/>
  <c r="AD46" i="2"/>
  <c r="AE46" i="2"/>
  <c r="AG46" i="2"/>
  <c r="AH46" i="2"/>
  <c r="AI46" i="2"/>
  <c r="AJ46" i="2"/>
  <c r="AK46" i="2"/>
  <c r="AM46" i="2"/>
  <c r="AN46" i="2"/>
  <c r="AO46" i="2"/>
  <c r="AP46" i="2"/>
  <c r="AQ46" i="2"/>
  <c r="K47" i="2"/>
  <c r="L47" i="2"/>
  <c r="M47" i="2"/>
  <c r="O47" i="2"/>
  <c r="P47" i="2"/>
  <c r="Q47" i="2"/>
  <c r="R47" i="2"/>
  <c r="S47" i="2"/>
  <c r="U47" i="2"/>
  <c r="V47" i="2"/>
  <c r="W47" i="2"/>
  <c r="X47" i="2"/>
  <c r="Y47" i="2"/>
  <c r="AA47" i="2"/>
  <c r="AB47" i="2"/>
  <c r="AC47" i="2"/>
  <c r="AD47" i="2"/>
  <c r="AE47" i="2"/>
  <c r="AG47" i="2"/>
  <c r="AH47" i="2"/>
  <c r="AI47" i="2"/>
  <c r="AJ47" i="2"/>
  <c r="AK47" i="2"/>
  <c r="AM47" i="2"/>
  <c r="AN47" i="2"/>
  <c r="AO47" i="2"/>
  <c r="AP47" i="2"/>
  <c r="AQ47" i="2"/>
  <c r="K37" i="1"/>
  <c r="L37" i="1"/>
  <c r="M37" i="1"/>
  <c r="O37" i="1"/>
  <c r="P37" i="1"/>
  <c r="Q37" i="1"/>
  <c r="R37" i="1"/>
  <c r="S37" i="1"/>
  <c r="U37" i="1"/>
  <c r="V37" i="1"/>
  <c r="W37" i="1"/>
  <c r="X37" i="1"/>
  <c r="Y37" i="1"/>
  <c r="AA37" i="1"/>
  <c r="AB37" i="1"/>
  <c r="AC37" i="1"/>
  <c r="AD37" i="1"/>
  <c r="AE37" i="1"/>
  <c r="AG37" i="1"/>
  <c r="AH37" i="1"/>
  <c r="AI37" i="1"/>
  <c r="AJ37" i="1"/>
  <c r="AK37" i="1"/>
  <c r="AM37" i="1"/>
  <c r="AN37" i="1"/>
  <c r="AO37" i="1"/>
  <c r="AP37" i="1"/>
  <c r="AQ37" i="1"/>
  <c r="L38" i="1"/>
  <c r="M38" i="1"/>
  <c r="O38" i="1"/>
  <c r="P38" i="1"/>
  <c r="Q38" i="1"/>
  <c r="R38" i="1"/>
  <c r="S38" i="1"/>
  <c r="U38" i="1"/>
  <c r="V38" i="1"/>
  <c r="W38" i="1"/>
  <c r="X38" i="1"/>
  <c r="Y38" i="1"/>
  <c r="AA38" i="1"/>
  <c r="AB38" i="1"/>
  <c r="AC38" i="1"/>
  <c r="AD38" i="1"/>
  <c r="AE38" i="1"/>
  <c r="AG38" i="1"/>
  <c r="AH38" i="1"/>
  <c r="AI38" i="1"/>
  <c r="AJ38" i="1"/>
  <c r="AK38" i="1"/>
  <c r="AM38" i="1"/>
  <c r="AN38" i="1"/>
  <c r="AO38" i="1"/>
  <c r="AP38" i="1"/>
  <c r="AQ38" i="1"/>
  <c r="K39" i="1"/>
  <c r="L39" i="1"/>
  <c r="M39" i="1"/>
  <c r="O39" i="1"/>
  <c r="P39" i="1"/>
  <c r="Q39" i="1"/>
  <c r="R39" i="1"/>
  <c r="S39" i="1"/>
  <c r="U39" i="1"/>
  <c r="V39" i="1"/>
  <c r="W39" i="1"/>
  <c r="X39" i="1"/>
  <c r="Y39" i="1"/>
  <c r="AA39" i="1"/>
  <c r="AB39" i="1"/>
  <c r="AC39" i="1"/>
  <c r="AD39" i="1"/>
  <c r="AE39" i="1"/>
  <c r="AG39" i="1"/>
  <c r="AH39" i="1"/>
  <c r="AI39" i="1"/>
  <c r="AJ39" i="1"/>
  <c r="AK39" i="1"/>
  <c r="AM39" i="1"/>
  <c r="AN39" i="1"/>
  <c r="AO39" i="1"/>
  <c r="AP39" i="1"/>
  <c r="AQ39" i="1"/>
  <c r="L40" i="1"/>
  <c r="M40" i="1"/>
  <c r="O40" i="1"/>
  <c r="P40" i="1"/>
  <c r="Q40" i="1"/>
  <c r="R40" i="1"/>
  <c r="S40" i="1"/>
  <c r="U40" i="1"/>
  <c r="V40" i="1"/>
  <c r="W40" i="1"/>
  <c r="X40" i="1"/>
  <c r="Y40" i="1"/>
  <c r="AA40" i="1"/>
  <c r="AB40" i="1"/>
  <c r="AC40" i="1"/>
  <c r="AD40" i="1"/>
  <c r="AE40" i="1"/>
  <c r="AG40" i="1"/>
  <c r="AH40" i="1"/>
  <c r="AI40" i="1"/>
  <c r="AJ40" i="1"/>
  <c r="AK40" i="1"/>
  <c r="AM40" i="1"/>
  <c r="AN40" i="1"/>
  <c r="AO40" i="1"/>
  <c r="AP40" i="1"/>
  <c r="AQ40" i="1"/>
  <c r="K41" i="1"/>
  <c r="L41" i="1"/>
  <c r="M41" i="1"/>
  <c r="O41" i="1"/>
  <c r="P41" i="1"/>
  <c r="Q41" i="1"/>
  <c r="R41" i="1"/>
  <c r="S41" i="1"/>
  <c r="U41" i="1"/>
  <c r="V41" i="1"/>
  <c r="W41" i="1"/>
  <c r="X41" i="1"/>
  <c r="Y41" i="1"/>
  <c r="AA41" i="1"/>
  <c r="AB41" i="1"/>
  <c r="AC41" i="1"/>
  <c r="AD41" i="1"/>
  <c r="AE41" i="1"/>
  <c r="AG41" i="1"/>
  <c r="AH41" i="1"/>
  <c r="AI41" i="1"/>
  <c r="AJ41" i="1"/>
  <c r="AK41" i="1"/>
  <c r="AM41" i="1"/>
  <c r="AN41" i="1"/>
  <c r="AO41" i="1"/>
  <c r="AP41" i="1"/>
  <c r="AQ41" i="1"/>
  <c r="K43" i="1"/>
  <c r="L43" i="1"/>
  <c r="M43" i="1"/>
  <c r="O43" i="1"/>
  <c r="P43" i="1"/>
  <c r="Q43" i="1"/>
  <c r="R43" i="1"/>
  <c r="S43" i="1"/>
  <c r="U43" i="1"/>
  <c r="V43" i="1"/>
  <c r="W43" i="1"/>
  <c r="X43" i="1"/>
  <c r="Y43" i="1"/>
  <c r="AA43" i="1"/>
  <c r="AB43" i="1"/>
  <c r="AC43" i="1"/>
  <c r="AD43" i="1"/>
  <c r="AE43" i="1"/>
  <c r="AG43" i="1"/>
  <c r="AH43" i="1"/>
  <c r="AI43" i="1"/>
  <c r="AJ43" i="1"/>
  <c r="AK43" i="1"/>
  <c r="AM43" i="1"/>
  <c r="AN43" i="1"/>
  <c r="AO43" i="1"/>
  <c r="AP43" i="1"/>
  <c r="AQ43" i="1"/>
  <c r="K45" i="1"/>
  <c r="L45" i="1"/>
  <c r="M45" i="1"/>
  <c r="O45" i="1"/>
  <c r="P45" i="1"/>
  <c r="Q45" i="1"/>
  <c r="R45" i="1"/>
  <c r="S45" i="1"/>
  <c r="U45" i="1"/>
  <c r="V45" i="1"/>
  <c r="W45" i="1"/>
  <c r="X45" i="1"/>
  <c r="Y45" i="1"/>
  <c r="AA45" i="1"/>
  <c r="AB45" i="1"/>
  <c r="AC45" i="1"/>
  <c r="AD45" i="1"/>
  <c r="AE45" i="1"/>
  <c r="AG45" i="1"/>
  <c r="AH45" i="1"/>
  <c r="AI45" i="1"/>
  <c r="AJ45" i="1"/>
  <c r="AK45" i="1"/>
  <c r="AM45" i="1"/>
  <c r="AN45" i="1"/>
  <c r="AO45" i="1"/>
  <c r="AP45" i="1"/>
  <c r="AQ45" i="1"/>
  <c r="K46" i="1"/>
  <c r="L46" i="1"/>
  <c r="M46" i="1"/>
  <c r="O46" i="1"/>
  <c r="P46" i="1"/>
  <c r="Q46" i="1"/>
  <c r="R46" i="1"/>
  <c r="S46" i="1"/>
  <c r="U46" i="1"/>
  <c r="V46" i="1"/>
  <c r="W46" i="1"/>
  <c r="X46" i="1"/>
  <c r="Y46" i="1"/>
  <c r="AA46" i="1"/>
  <c r="AB46" i="1"/>
  <c r="AC46" i="1"/>
  <c r="AD46" i="1"/>
  <c r="AE46" i="1"/>
  <c r="AG46" i="1"/>
  <c r="AH46" i="1"/>
  <c r="AI46" i="1"/>
  <c r="AJ46" i="1"/>
  <c r="AK46" i="1"/>
  <c r="AM46" i="1"/>
  <c r="AN46" i="1"/>
  <c r="AO46" i="1"/>
  <c r="AP46" i="1"/>
  <c r="AQ46" i="1"/>
  <c r="K47" i="1"/>
  <c r="L47" i="1"/>
  <c r="M47" i="1"/>
  <c r="O47" i="1"/>
  <c r="P47" i="1"/>
  <c r="Q47" i="1"/>
  <c r="R47" i="1"/>
  <c r="S47" i="1"/>
  <c r="U47" i="1"/>
  <c r="V47" i="1"/>
  <c r="W47" i="1"/>
  <c r="X47" i="1"/>
  <c r="Y47" i="1"/>
  <c r="AA47" i="1"/>
  <c r="AB47" i="1"/>
  <c r="AC47" i="1"/>
  <c r="AD47" i="1"/>
  <c r="AE47" i="1"/>
  <c r="AG47" i="1"/>
  <c r="AH47" i="1"/>
  <c r="AI47" i="1"/>
  <c r="AJ47" i="1"/>
  <c r="AK47" i="1"/>
  <c r="AM47" i="1"/>
  <c r="AN47" i="1"/>
  <c r="AO47" i="1"/>
  <c r="AP47" i="1"/>
  <c r="AQ47" i="1"/>
  <c r="K54" i="1"/>
  <c r="L54" i="1"/>
  <c r="M54" i="1"/>
  <c r="O54" i="1"/>
  <c r="P54" i="1"/>
  <c r="Q54" i="1"/>
  <c r="R54" i="1"/>
  <c r="S54" i="1"/>
  <c r="U54" i="1"/>
  <c r="V54" i="1"/>
  <c r="W54" i="1"/>
  <c r="X54" i="1"/>
  <c r="Y54" i="1"/>
  <c r="AA54" i="1"/>
  <c r="AB54" i="1"/>
  <c r="AC54" i="1"/>
  <c r="AD54" i="1"/>
  <c r="AE54" i="1"/>
  <c r="AG54" i="1"/>
  <c r="AH54" i="1"/>
  <c r="AI54" i="1"/>
  <c r="AJ54" i="1"/>
  <c r="AK54" i="1"/>
  <c r="AM54" i="1"/>
  <c r="AN54" i="1"/>
  <c r="AO54" i="1"/>
  <c r="AP54" i="1"/>
  <c r="AQ54" i="1"/>
  <c r="K58" i="1"/>
  <c r="L58" i="1"/>
  <c r="M58" i="1"/>
  <c r="O58" i="1"/>
  <c r="P58" i="1"/>
  <c r="Q58" i="1"/>
  <c r="R58" i="1"/>
  <c r="S58" i="1"/>
  <c r="U58" i="1"/>
  <c r="V58" i="1"/>
  <c r="W58" i="1"/>
  <c r="X58" i="1"/>
  <c r="Y58" i="1"/>
  <c r="AA58" i="1"/>
  <c r="AB58" i="1"/>
  <c r="AC58" i="1"/>
  <c r="AD58" i="1"/>
  <c r="AE58" i="1"/>
  <c r="AG58" i="1"/>
  <c r="AH58" i="1"/>
  <c r="AI58" i="1"/>
  <c r="AJ58" i="1"/>
  <c r="AK58" i="1"/>
  <c r="AM58" i="1"/>
  <c r="AN58" i="1"/>
  <c r="AO58" i="1"/>
  <c r="AP58" i="1"/>
  <c r="AQ58" i="1"/>
  <c r="L62" i="1"/>
  <c r="M62" i="1"/>
  <c r="O62" i="1"/>
  <c r="P62" i="1"/>
  <c r="Q62" i="1"/>
  <c r="R62" i="1"/>
  <c r="S62" i="1"/>
  <c r="U62" i="1"/>
  <c r="V62" i="1"/>
  <c r="W62" i="1"/>
  <c r="X62" i="1"/>
  <c r="Y62" i="1"/>
  <c r="AA62" i="1"/>
  <c r="AB62" i="1"/>
  <c r="AC62" i="1"/>
  <c r="AD62" i="1"/>
  <c r="AE62" i="1"/>
  <c r="AG62" i="1"/>
  <c r="AH62" i="1"/>
  <c r="AI62" i="1"/>
  <c r="AJ62" i="1"/>
  <c r="AK62" i="1"/>
  <c r="AM62" i="1"/>
  <c r="AN62" i="1"/>
  <c r="AO62" i="1"/>
  <c r="AP62" i="1"/>
  <c r="AQ62" i="1"/>
  <c r="K64" i="1"/>
  <c r="L64" i="1"/>
  <c r="M64" i="1"/>
  <c r="O64" i="1"/>
  <c r="P64" i="1"/>
  <c r="Q64" i="1"/>
  <c r="R64" i="1"/>
  <c r="S64" i="1"/>
  <c r="U64" i="1"/>
  <c r="V64" i="1"/>
  <c r="W64" i="1"/>
  <c r="X64" i="1"/>
  <c r="Y64" i="1"/>
  <c r="AA64" i="1"/>
  <c r="AB64" i="1"/>
  <c r="AC64" i="1"/>
  <c r="AD64" i="1"/>
  <c r="AE64" i="1"/>
  <c r="AG64" i="1"/>
  <c r="AH64" i="1"/>
  <c r="AI64" i="1"/>
  <c r="AJ64" i="1"/>
  <c r="AK64" i="1"/>
  <c r="AM64" i="1"/>
  <c r="AN64" i="1"/>
  <c r="AO64" i="1"/>
  <c r="AP64" i="1"/>
  <c r="AQ64" i="1"/>
  <c r="K75" i="1"/>
  <c r="L75" i="1"/>
  <c r="M75" i="1"/>
  <c r="O75" i="1"/>
  <c r="P75" i="1"/>
  <c r="Q75" i="1"/>
  <c r="R75" i="1"/>
  <c r="S75" i="1"/>
  <c r="U75" i="1"/>
  <c r="V75" i="1"/>
  <c r="W75" i="1"/>
  <c r="X75" i="1"/>
  <c r="Y75" i="1"/>
  <c r="AA75" i="1"/>
  <c r="AB75" i="1"/>
  <c r="AC75" i="1"/>
  <c r="AD75" i="1"/>
  <c r="AE75" i="1"/>
  <c r="AG75" i="1"/>
  <c r="AH75" i="1"/>
  <c r="AI75" i="1"/>
  <c r="AJ75" i="1"/>
  <c r="AK75" i="1"/>
  <c r="AM75" i="1"/>
  <c r="AN75" i="1"/>
  <c r="AO75" i="1"/>
  <c r="AP75" i="1"/>
  <c r="AQ75" i="1"/>
  <c r="K76" i="1"/>
  <c r="L76" i="1"/>
  <c r="M76" i="1"/>
  <c r="O76" i="1"/>
  <c r="P76" i="1"/>
  <c r="Q76" i="1"/>
  <c r="R76" i="1"/>
  <c r="S76" i="1"/>
  <c r="U76" i="1"/>
  <c r="V76" i="1"/>
  <c r="W76" i="1"/>
  <c r="X76" i="1"/>
  <c r="Y76" i="1"/>
  <c r="AA76" i="1"/>
  <c r="AB76" i="1"/>
  <c r="AC76" i="1"/>
  <c r="AD76" i="1"/>
  <c r="AE76" i="1"/>
  <c r="AG76" i="1"/>
  <c r="AH76" i="1"/>
  <c r="AI76" i="1"/>
  <c r="AJ76" i="1"/>
  <c r="AK76" i="1"/>
  <c r="AM76" i="1"/>
  <c r="AN76" i="1"/>
  <c r="AO76" i="1"/>
  <c r="AP76" i="1"/>
  <c r="AQ76" i="1"/>
  <c r="K77" i="1"/>
  <c r="L77" i="1"/>
  <c r="M77" i="1"/>
  <c r="O77" i="1"/>
  <c r="P77" i="1"/>
  <c r="Q77" i="1"/>
  <c r="R77" i="1"/>
  <c r="S77" i="1"/>
  <c r="U77" i="1"/>
  <c r="V77" i="1"/>
  <c r="W77" i="1"/>
  <c r="X77" i="1"/>
  <c r="Y77" i="1"/>
  <c r="AA77" i="1"/>
  <c r="AB77" i="1"/>
  <c r="AC77" i="1"/>
  <c r="AD77" i="1"/>
  <c r="AE77" i="1"/>
  <c r="AG77" i="1"/>
  <c r="AH77" i="1"/>
  <c r="AI77" i="1"/>
  <c r="AJ77" i="1"/>
  <c r="AK77" i="1"/>
  <c r="AM77" i="1"/>
  <c r="AN77" i="1"/>
  <c r="AO77" i="1"/>
  <c r="AP77" i="1"/>
  <c r="AQ77" i="1"/>
  <c r="K78" i="1"/>
  <c r="L78" i="1"/>
  <c r="M78" i="1"/>
  <c r="O78" i="1"/>
  <c r="P78" i="1"/>
  <c r="Q78" i="1"/>
  <c r="R78" i="1"/>
  <c r="S78" i="1"/>
  <c r="U78" i="1"/>
  <c r="V78" i="1"/>
  <c r="W78" i="1"/>
  <c r="X78" i="1"/>
  <c r="Y78" i="1"/>
  <c r="AA78" i="1"/>
  <c r="AB78" i="1"/>
  <c r="AC78" i="1"/>
  <c r="AD78" i="1"/>
  <c r="AE78" i="1"/>
  <c r="AG78" i="1"/>
  <c r="AH78" i="1"/>
  <c r="AI78" i="1"/>
  <c r="AJ78" i="1"/>
  <c r="AK78" i="1"/>
  <c r="AM78" i="1"/>
  <c r="AN78" i="1"/>
  <c r="AO78" i="1"/>
  <c r="AP78" i="1"/>
  <c r="AQ78" i="1"/>
  <c r="K79" i="1"/>
  <c r="L79" i="1"/>
  <c r="M79" i="1"/>
  <c r="O79" i="1"/>
  <c r="P79" i="1"/>
  <c r="Q79" i="1"/>
  <c r="R79" i="1"/>
  <c r="S79" i="1"/>
  <c r="U79" i="1"/>
  <c r="V79" i="1"/>
  <c r="W79" i="1"/>
  <c r="X79" i="1"/>
  <c r="Y79" i="1"/>
  <c r="AA79" i="1"/>
  <c r="AB79" i="1"/>
  <c r="AC79" i="1"/>
  <c r="AD79" i="1"/>
  <c r="AE79" i="1"/>
  <c r="AG79" i="1"/>
  <c r="AH79" i="1"/>
  <c r="AI79" i="1"/>
  <c r="AJ79" i="1"/>
  <c r="AK79" i="1"/>
  <c r="AM79" i="1"/>
  <c r="AN79" i="1"/>
  <c r="AO79" i="1"/>
  <c r="AP79" i="1"/>
  <c r="AQ79" i="1"/>
  <c r="L83" i="1"/>
  <c r="M83" i="1"/>
  <c r="O83" i="1"/>
  <c r="P83" i="1"/>
  <c r="Q83" i="1"/>
  <c r="R83" i="1"/>
  <c r="S83" i="1"/>
  <c r="U83" i="1"/>
  <c r="V83" i="1"/>
  <c r="W83" i="1"/>
  <c r="X83" i="1"/>
  <c r="Y83" i="1"/>
  <c r="AA83" i="1"/>
  <c r="AB83" i="1"/>
  <c r="AC83" i="1"/>
  <c r="AD83" i="1"/>
  <c r="AE83" i="1"/>
  <c r="AG83" i="1"/>
  <c r="AH83" i="1"/>
  <c r="AI83" i="1"/>
  <c r="AJ83" i="1"/>
  <c r="AK83" i="1"/>
  <c r="AM83" i="1"/>
  <c r="AN83" i="1"/>
  <c r="AO83" i="1"/>
  <c r="AP83" i="1"/>
  <c r="AQ83" i="1"/>
  <c r="K84" i="1"/>
  <c r="L84" i="1"/>
  <c r="M84" i="1"/>
  <c r="O84" i="1"/>
  <c r="P84" i="1"/>
  <c r="Q84" i="1"/>
  <c r="R84" i="1"/>
  <c r="S84" i="1"/>
  <c r="U84" i="1"/>
  <c r="V84" i="1"/>
  <c r="W84" i="1"/>
  <c r="X84" i="1"/>
  <c r="Y84" i="1"/>
  <c r="AA84" i="1"/>
  <c r="AB84" i="1"/>
  <c r="AC84" i="1"/>
  <c r="AD84" i="1"/>
  <c r="AE84" i="1"/>
  <c r="AG84" i="1"/>
  <c r="AH84" i="1"/>
  <c r="AI84" i="1"/>
  <c r="AJ84" i="1"/>
  <c r="AK84" i="1"/>
  <c r="AM84" i="1"/>
  <c r="AN84" i="1"/>
  <c r="AO84" i="1"/>
  <c r="AP84" i="1"/>
  <c r="AQ84" i="1"/>
  <c r="K86" i="1"/>
  <c r="L86" i="1"/>
  <c r="M86" i="1"/>
  <c r="O86" i="1"/>
  <c r="P86" i="1"/>
  <c r="Q86" i="1"/>
  <c r="R86" i="1"/>
  <c r="S86" i="1"/>
  <c r="U86" i="1"/>
  <c r="V86" i="1"/>
  <c r="W86" i="1"/>
  <c r="X86" i="1"/>
  <c r="Y86" i="1"/>
  <c r="AA86" i="1"/>
  <c r="AB86" i="1"/>
  <c r="AC86" i="1"/>
  <c r="AD86" i="1"/>
  <c r="AE86" i="1"/>
  <c r="AG86" i="1"/>
  <c r="AH86" i="1"/>
  <c r="AI86" i="1"/>
  <c r="AJ86" i="1"/>
  <c r="AK86" i="1"/>
  <c r="AM86" i="1"/>
  <c r="AN86" i="1"/>
  <c r="AO86" i="1"/>
  <c r="AP86" i="1"/>
  <c r="AQ86" i="1"/>
  <c r="K88" i="1"/>
  <c r="L88" i="1"/>
  <c r="M88" i="1"/>
  <c r="O88" i="1"/>
  <c r="P88" i="1"/>
  <c r="Q88" i="1"/>
  <c r="R88" i="1"/>
  <c r="S88" i="1"/>
  <c r="U88" i="1"/>
  <c r="V88" i="1"/>
  <c r="W88" i="1"/>
  <c r="X88" i="1"/>
  <c r="Y88" i="1"/>
  <c r="AA88" i="1"/>
  <c r="AB88" i="1"/>
  <c r="AC88" i="1"/>
  <c r="AD88" i="1"/>
  <c r="AE88" i="1"/>
  <c r="AG88" i="1"/>
  <c r="AH88" i="1"/>
  <c r="AI88" i="1"/>
  <c r="AJ88" i="1"/>
  <c r="AK88" i="1"/>
  <c r="AM88" i="1"/>
  <c r="AN88" i="1"/>
  <c r="AO88" i="1"/>
  <c r="AP88" i="1"/>
  <c r="AQ88" i="1"/>
  <c r="K89" i="1"/>
  <c r="L89" i="1"/>
  <c r="M89" i="1"/>
  <c r="O89" i="1"/>
  <c r="P89" i="1"/>
  <c r="Q89" i="1"/>
  <c r="R89" i="1"/>
  <c r="S89" i="1"/>
  <c r="U89" i="1"/>
  <c r="V89" i="1"/>
  <c r="W89" i="1"/>
  <c r="X89" i="1"/>
  <c r="Y89" i="1"/>
  <c r="AA89" i="1"/>
  <c r="AB89" i="1"/>
  <c r="AC89" i="1"/>
  <c r="AD89" i="1"/>
  <c r="AE89" i="1"/>
  <c r="AG89" i="1"/>
  <c r="AH89" i="1"/>
  <c r="AI89" i="1"/>
  <c r="AJ89" i="1"/>
  <c r="AK89" i="1"/>
  <c r="AM89" i="1"/>
  <c r="AN89" i="1"/>
  <c r="AO89" i="1"/>
  <c r="AP89" i="1"/>
  <c r="AQ89" i="1"/>
  <c r="K96" i="1"/>
  <c r="L96" i="1"/>
  <c r="M96" i="1"/>
  <c r="O96" i="1"/>
  <c r="P96" i="1"/>
  <c r="Q96" i="1"/>
  <c r="R96" i="1"/>
  <c r="S96" i="1"/>
  <c r="U96" i="1"/>
  <c r="V96" i="1"/>
  <c r="W96" i="1"/>
  <c r="X96" i="1"/>
  <c r="Y96" i="1"/>
  <c r="AA96" i="1"/>
  <c r="AB96" i="1"/>
  <c r="AC96" i="1"/>
  <c r="AD96" i="1"/>
  <c r="AE96" i="1"/>
  <c r="AG96" i="1"/>
  <c r="AH96" i="1"/>
  <c r="AI96" i="1"/>
  <c r="AJ96" i="1"/>
  <c r="AK96" i="1"/>
  <c r="AM96" i="1"/>
  <c r="AN96" i="1"/>
  <c r="AO96" i="1"/>
  <c r="AP96" i="1"/>
  <c r="AQ96" i="1"/>
  <c r="M97" i="1"/>
  <c r="S97" i="1"/>
  <c r="Y97" i="1"/>
  <c r="AE97" i="1"/>
  <c r="AK97" i="1"/>
  <c r="AQ97" i="1"/>
  <c r="K98" i="1"/>
  <c r="L98" i="1"/>
  <c r="M98" i="1"/>
  <c r="O98" i="1"/>
  <c r="P98" i="1"/>
  <c r="Q98" i="1"/>
  <c r="R98" i="1"/>
  <c r="S98" i="1"/>
  <c r="U98" i="1"/>
  <c r="V98" i="1"/>
  <c r="W98" i="1"/>
  <c r="X98" i="1"/>
  <c r="Y98" i="1"/>
  <c r="AA98" i="1"/>
  <c r="AB98" i="1"/>
  <c r="AC98" i="1"/>
  <c r="AD98" i="1"/>
  <c r="AE98" i="1"/>
  <c r="AG98" i="1"/>
  <c r="AH98" i="1"/>
  <c r="AI98" i="1"/>
  <c r="AJ98" i="1"/>
  <c r="AK98" i="1"/>
  <c r="AM98" i="1"/>
  <c r="AN98" i="1"/>
  <c r="AO98" i="1"/>
  <c r="AP98" i="1"/>
  <c r="AQ98" i="1"/>
  <c r="O164" i="1"/>
  <c r="P164" i="1"/>
  <c r="Q164" i="1"/>
  <c r="R164" i="1"/>
  <c r="S164" i="1"/>
  <c r="U164" i="1"/>
  <c r="V164" i="1"/>
  <c r="W164" i="1"/>
  <c r="X164" i="1"/>
  <c r="Y164" i="1"/>
  <c r="AA164" i="1"/>
  <c r="AB164" i="1"/>
  <c r="AC164" i="1"/>
  <c r="AD164" i="1"/>
  <c r="AE164" i="1"/>
  <c r="AG164" i="1"/>
  <c r="AH164" i="1"/>
  <c r="AI164" i="1"/>
  <c r="AJ164" i="1"/>
  <c r="AK164" i="1"/>
  <c r="AM164" i="1"/>
  <c r="AN164" i="1"/>
  <c r="AO164" i="1"/>
  <c r="AP164" i="1"/>
  <c r="AQ164" i="1"/>
  <c r="O167" i="1"/>
  <c r="P167" i="1"/>
  <c r="Q167" i="1"/>
  <c r="R167" i="1"/>
  <c r="S167" i="1"/>
  <c r="U167" i="1"/>
  <c r="V167" i="1"/>
  <c r="W167" i="1"/>
  <c r="X167" i="1"/>
  <c r="Y167" i="1"/>
  <c r="AA167" i="1"/>
  <c r="AB167" i="1"/>
  <c r="AC167" i="1"/>
  <c r="AD167" i="1"/>
  <c r="AE167" i="1"/>
  <c r="AG167" i="1"/>
  <c r="AH167" i="1"/>
  <c r="AI167" i="1"/>
  <c r="AJ167" i="1"/>
  <c r="AK167" i="1"/>
  <c r="AM167" i="1"/>
  <c r="AN167" i="1"/>
  <c r="AO167" i="1"/>
  <c r="AP167" i="1"/>
  <c r="AQ167" i="1"/>
  <c r="K185" i="1"/>
  <c r="L185" i="1"/>
  <c r="M185" i="1"/>
  <c r="O185" i="1"/>
  <c r="P185" i="1"/>
  <c r="Q185" i="1"/>
  <c r="R185" i="1"/>
  <c r="S185" i="1"/>
  <c r="U185" i="1"/>
  <c r="V185" i="1"/>
  <c r="W185" i="1"/>
  <c r="X185" i="1"/>
  <c r="Y185" i="1"/>
  <c r="AA185" i="1"/>
  <c r="AB185" i="1"/>
  <c r="AC185" i="1"/>
  <c r="AD185" i="1"/>
  <c r="AE185" i="1"/>
  <c r="AG185" i="1"/>
  <c r="AH185" i="1"/>
  <c r="AI185" i="1"/>
  <c r="AJ185" i="1"/>
  <c r="AK185" i="1"/>
  <c r="AM185" i="1"/>
  <c r="AN185" i="1"/>
  <c r="AO185" i="1"/>
  <c r="AP185" i="1"/>
  <c r="AQ185" i="1"/>
  <c r="K186" i="1"/>
  <c r="L186" i="1"/>
  <c r="M186" i="1"/>
  <c r="O186" i="1"/>
  <c r="P186" i="1"/>
  <c r="Q186" i="1"/>
  <c r="R186" i="1"/>
  <c r="S186" i="1"/>
  <c r="U186" i="1"/>
  <c r="V186" i="1"/>
  <c r="W186" i="1"/>
  <c r="X186" i="1"/>
  <c r="Y186" i="1"/>
  <c r="AA186" i="1"/>
  <c r="AB186" i="1"/>
  <c r="AC186" i="1"/>
  <c r="AD186" i="1"/>
  <c r="AE186" i="1"/>
  <c r="AG186" i="1"/>
  <c r="AH186" i="1"/>
  <c r="AI186" i="1"/>
  <c r="AJ186" i="1"/>
  <c r="AK186" i="1"/>
  <c r="AM186" i="1"/>
  <c r="AN186" i="1"/>
  <c r="AO186" i="1"/>
  <c r="AP186" i="1"/>
  <c r="AQ186" i="1"/>
  <c r="K187" i="1"/>
  <c r="L187" i="1"/>
  <c r="M187" i="1"/>
  <c r="O187" i="1"/>
  <c r="P187" i="1"/>
  <c r="Q187" i="1"/>
  <c r="R187" i="1"/>
  <c r="S187" i="1"/>
  <c r="U187" i="1"/>
  <c r="V187" i="1"/>
  <c r="W187" i="1"/>
  <c r="X187" i="1"/>
  <c r="Y187" i="1"/>
  <c r="AA187" i="1"/>
  <c r="AB187" i="1"/>
  <c r="AC187" i="1"/>
  <c r="AD187" i="1"/>
  <c r="AE187" i="1"/>
  <c r="AG187" i="1"/>
  <c r="AH187" i="1"/>
  <c r="AI187" i="1"/>
  <c r="AJ187" i="1"/>
  <c r="AK187" i="1"/>
  <c r="AM187" i="1"/>
  <c r="AN187" i="1"/>
  <c r="AO187" i="1"/>
  <c r="AP187" i="1"/>
  <c r="AQ187" i="1"/>
  <c r="K188" i="1"/>
  <c r="L188" i="1"/>
  <c r="M188" i="1"/>
  <c r="O188" i="1"/>
  <c r="P188" i="1"/>
  <c r="Q188" i="1"/>
  <c r="R188" i="1"/>
  <c r="S188" i="1"/>
  <c r="U188" i="1"/>
  <c r="V188" i="1"/>
  <c r="W188" i="1"/>
  <c r="X188" i="1"/>
  <c r="Y188" i="1"/>
  <c r="AA188" i="1"/>
  <c r="AB188" i="1"/>
  <c r="AC188" i="1"/>
  <c r="AD188" i="1"/>
  <c r="AE188" i="1"/>
  <c r="AG188" i="1"/>
  <c r="AH188" i="1"/>
  <c r="AI188" i="1"/>
  <c r="AJ188" i="1"/>
  <c r="AK188" i="1"/>
  <c r="AM188" i="1"/>
  <c r="AN188" i="1"/>
  <c r="AO188" i="1"/>
  <c r="AP188" i="1"/>
  <c r="AQ188" i="1"/>
  <c r="L192" i="1"/>
  <c r="M192" i="1"/>
  <c r="O192" i="1"/>
  <c r="P192" i="1"/>
  <c r="Q192" i="1"/>
  <c r="R192" i="1"/>
  <c r="S192" i="1"/>
  <c r="U192" i="1"/>
  <c r="V192" i="1"/>
  <c r="W192" i="1"/>
  <c r="X192" i="1"/>
  <c r="Y192" i="1"/>
  <c r="AA192" i="1"/>
  <c r="AB192" i="1"/>
  <c r="AC192" i="1"/>
  <c r="AD192" i="1"/>
  <c r="AE192" i="1"/>
  <c r="AG192" i="1"/>
  <c r="AH192" i="1"/>
  <c r="AI192" i="1"/>
  <c r="AJ192" i="1"/>
  <c r="AK192" i="1"/>
  <c r="AM192" i="1"/>
  <c r="AN192" i="1"/>
  <c r="AO192" i="1"/>
  <c r="AP192" i="1"/>
  <c r="AQ192" i="1"/>
  <c r="K193" i="1"/>
  <c r="L193" i="1"/>
  <c r="M193" i="1"/>
  <c r="O193" i="1"/>
  <c r="P193" i="1"/>
  <c r="Q193" i="1"/>
  <c r="R193" i="1"/>
  <c r="S193" i="1"/>
  <c r="U193" i="1"/>
  <c r="V193" i="1"/>
  <c r="W193" i="1"/>
  <c r="X193" i="1"/>
  <c r="Y193" i="1"/>
  <c r="AA193" i="1"/>
  <c r="AB193" i="1"/>
  <c r="AC193" i="1"/>
  <c r="AD193" i="1"/>
  <c r="AE193" i="1"/>
  <c r="AG193" i="1"/>
  <c r="AH193" i="1"/>
  <c r="AI193" i="1"/>
  <c r="AJ193" i="1"/>
  <c r="AK193" i="1"/>
  <c r="AM193" i="1"/>
  <c r="AN193" i="1"/>
  <c r="AO193" i="1"/>
  <c r="AP193" i="1"/>
  <c r="AQ193" i="1"/>
  <c r="L194" i="1"/>
  <c r="M194" i="1"/>
  <c r="O194" i="1"/>
  <c r="P194" i="1"/>
  <c r="Q194" i="1"/>
  <c r="R194" i="1"/>
  <c r="S194" i="1"/>
  <c r="U194" i="1"/>
  <c r="V194" i="1"/>
  <c r="W194" i="1"/>
  <c r="X194" i="1"/>
  <c r="Y194" i="1"/>
  <c r="AA194" i="1"/>
  <c r="AB194" i="1"/>
  <c r="AC194" i="1"/>
  <c r="AD194" i="1"/>
  <c r="AE194" i="1"/>
  <c r="AG194" i="1"/>
  <c r="AH194" i="1"/>
  <c r="AI194" i="1"/>
  <c r="AJ194" i="1"/>
  <c r="AK194" i="1"/>
  <c r="AM194" i="1"/>
  <c r="AN194" i="1"/>
  <c r="AO194" i="1"/>
  <c r="AP194" i="1"/>
  <c r="AQ194" i="1"/>
  <c r="K195" i="1"/>
  <c r="L195" i="1"/>
  <c r="M195" i="1"/>
  <c r="O195" i="1"/>
  <c r="P195" i="1"/>
  <c r="Q195" i="1"/>
  <c r="R195" i="1"/>
  <c r="S195" i="1"/>
  <c r="U195" i="1"/>
  <c r="V195" i="1"/>
  <c r="W195" i="1"/>
  <c r="X195" i="1"/>
  <c r="Y195" i="1"/>
  <c r="AA195" i="1"/>
  <c r="AB195" i="1"/>
  <c r="AC195" i="1"/>
  <c r="AD195" i="1"/>
  <c r="AE195" i="1"/>
  <c r="AG195" i="1"/>
  <c r="AH195" i="1"/>
  <c r="AI195" i="1"/>
  <c r="AJ195" i="1"/>
  <c r="AK195" i="1"/>
  <c r="AM195" i="1"/>
  <c r="AN195" i="1"/>
  <c r="AO195" i="1"/>
  <c r="AP195" i="1"/>
  <c r="AQ195" i="1"/>
  <c r="L202" i="1"/>
  <c r="O202" i="1"/>
  <c r="P202" i="1"/>
  <c r="Q202" i="1"/>
  <c r="R202" i="1"/>
  <c r="S202" i="1"/>
  <c r="U202" i="1"/>
  <c r="V202" i="1"/>
  <c r="W202" i="1"/>
  <c r="X202" i="1"/>
  <c r="Y202" i="1"/>
  <c r="AA202" i="1"/>
  <c r="AB202" i="1"/>
  <c r="AC202" i="1"/>
  <c r="AD202" i="1"/>
  <c r="AE202" i="1"/>
  <c r="AG202" i="1"/>
  <c r="AH202" i="1"/>
  <c r="AI202" i="1"/>
  <c r="AJ202" i="1"/>
  <c r="AK202" i="1"/>
  <c r="AM202" i="1"/>
  <c r="AN202" i="1"/>
  <c r="AO202" i="1"/>
  <c r="AP202" i="1"/>
  <c r="AQ202" i="1"/>
  <c r="K203" i="1"/>
  <c r="L203" i="1"/>
  <c r="M203" i="1"/>
  <c r="O203" i="1"/>
  <c r="P203" i="1"/>
  <c r="Q203" i="1"/>
  <c r="R203" i="1"/>
  <c r="S203" i="1"/>
  <c r="U203" i="1"/>
  <c r="V203" i="1"/>
  <c r="W203" i="1"/>
  <c r="X203" i="1"/>
  <c r="Y203" i="1"/>
  <c r="AA203" i="1"/>
  <c r="AB203" i="1"/>
  <c r="AC203" i="1"/>
  <c r="AD203" i="1"/>
  <c r="AE203" i="1"/>
  <c r="AG203" i="1"/>
  <c r="AH203" i="1"/>
  <c r="AI203" i="1"/>
  <c r="AJ203" i="1"/>
  <c r="AK203" i="1"/>
  <c r="AM203" i="1"/>
  <c r="AN203" i="1"/>
  <c r="AO203" i="1"/>
  <c r="AP203" i="1"/>
  <c r="AQ203" i="1"/>
  <c r="K205" i="1"/>
  <c r="L205" i="1"/>
  <c r="M205" i="1"/>
  <c r="O205" i="1"/>
  <c r="P205" i="1"/>
  <c r="Q205" i="1"/>
  <c r="R205" i="1"/>
  <c r="S205" i="1"/>
  <c r="U205" i="1"/>
  <c r="V205" i="1"/>
  <c r="W205" i="1"/>
  <c r="X205" i="1"/>
  <c r="Y205" i="1"/>
  <c r="AA205" i="1"/>
  <c r="AB205" i="1"/>
  <c r="AC205" i="1"/>
  <c r="AD205" i="1"/>
  <c r="AE205" i="1"/>
  <c r="AG205" i="1"/>
  <c r="AH205" i="1"/>
  <c r="AI205" i="1"/>
  <c r="AJ205" i="1"/>
  <c r="AK205" i="1"/>
  <c r="AM205" i="1"/>
  <c r="AN205" i="1"/>
  <c r="AO205" i="1"/>
  <c r="AP205" i="1"/>
  <c r="AQ205" i="1"/>
  <c r="O215" i="1"/>
  <c r="P215" i="1"/>
  <c r="Q215" i="1"/>
  <c r="R215" i="1"/>
  <c r="S215" i="1"/>
  <c r="U215" i="1"/>
  <c r="V215" i="1"/>
  <c r="W215" i="1"/>
  <c r="X215" i="1"/>
  <c r="Y215" i="1"/>
  <c r="AA215" i="1"/>
  <c r="AB215" i="1"/>
  <c r="AC215" i="1"/>
  <c r="AD215" i="1"/>
  <c r="AE215" i="1"/>
  <c r="AG215" i="1"/>
  <c r="AH215" i="1"/>
  <c r="AI215" i="1"/>
  <c r="AJ215" i="1"/>
  <c r="AK215" i="1"/>
  <c r="AM215" i="1"/>
  <c r="AN215" i="1"/>
  <c r="AO215" i="1"/>
  <c r="AP215" i="1"/>
  <c r="AQ215" i="1"/>
  <c r="O217" i="1"/>
  <c r="P217" i="1"/>
  <c r="Q217" i="1"/>
  <c r="R217" i="1"/>
  <c r="S217" i="1"/>
  <c r="U217" i="1"/>
  <c r="V217" i="1"/>
  <c r="W217" i="1"/>
  <c r="X217" i="1"/>
  <c r="Y217" i="1"/>
  <c r="AA217" i="1"/>
  <c r="AB217" i="1"/>
  <c r="AC217" i="1"/>
  <c r="AD217" i="1"/>
  <c r="AE217" i="1"/>
  <c r="AG217" i="1"/>
  <c r="AH217" i="1"/>
  <c r="AI217" i="1"/>
  <c r="AJ217" i="1"/>
  <c r="AK217" i="1"/>
  <c r="AM217" i="1"/>
  <c r="AN217" i="1"/>
  <c r="AO217" i="1"/>
  <c r="AP217" i="1"/>
  <c r="AQ217" i="1"/>
  <c r="K230" i="1"/>
  <c r="L230" i="1"/>
  <c r="M230" i="1"/>
  <c r="O230" i="1"/>
  <c r="P230" i="1"/>
  <c r="Q230" i="1"/>
  <c r="R230" i="1"/>
  <c r="S230" i="1"/>
  <c r="U230" i="1"/>
  <c r="V230" i="1"/>
  <c r="W230" i="1"/>
  <c r="X230" i="1"/>
  <c r="Y230" i="1"/>
  <c r="AA230" i="1"/>
  <c r="AB230" i="1"/>
  <c r="AC230" i="1"/>
  <c r="AD230" i="1"/>
  <c r="AE230" i="1"/>
  <c r="AG230" i="1"/>
  <c r="AH230" i="1"/>
  <c r="AI230" i="1"/>
  <c r="AJ230" i="1"/>
  <c r="AK230" i="1"/>
  <c r="AM230" i="1"/>
  <c r="AN230" i="1"/>
  <c r="AO230" i="1"/>
  <c r="AP230" i="1"/>
  <c r="AQ230" i="1"/>
  <c r="K240" i="1"/>
  <c r="L240" i="1"/>
  <c r="M240" i="1"/>
  <c r="O240" i="1"/>
  <c r="P240" i="1"/>
  <c r="Q240" i="1"/>
  <c r="R240" i="1"/>
  <c r="S240" i="1"/>
  <c r="U240" i="1"/>
  <c r="V240" i="1"/>
  <c r="W240" i="1"/>
  <c r="X240" i="1"/>
  <c r="Y240" i="1"/>
  <c r="AA240" i="1"/>
  <c r="AB240" i="1"/>
  <c r="AC240" i="1"/>
  <c r="AD240" i="1"/>
  <c r="AE240" i="1"/>
  <c r="AG240" i="1"/>
  <c r="AH240" i="1"/>
  <c r="AI240" i="1"/>
  <c r="AJ240" i="1"/>
  <c r="AK240" i="1"/>
  <c r="AM240" i="1"/>
  <c r="AN240" i="1"/>
  <c r="AO240" i="1"/>
  <c r="AP240" i="1"/>
  <c r="AQ240" i="1"/>
  <c r="K252" i="1"/>
  <c r="L252" i="1"/>
  <c r="M252" i="1"/>
  <c r="O252" i="1"/>
  <c r="P252" i="1"/>
  <c r="Q252" i="1"/>
  <c r="R252" i="1"/>
  <c r="S252" i="1"/>
  <c r="U252" i="1"/>
  <c r="V252" i="1"/>
  <c r="W252" i="1"/>
  <c r="X252" i="1"/>
  <c r="Y252" i="1"/>
  <c r="AA252" i="1"/>
  <c r="AB252" i="1"/>
  <c r="AC252" i="1"/>
  <c r="AD252" i="1"/>
  <c r="AE252" i="1"/>
  <c r="AG252" i="1"/>
  <c r="AH252" i="1"/>
  <c r="AI252" i="1"/>
  <c r="AJ252" i="1"/>
  <c r="AK252" i="1"/>
  <c r="AM252" i="1"/>
  <c r="AN252" i="1"/>
  <c r="AO252" i="1"/>
  <c r="AP252" i="1"/>
  <c r="AQ252" i="1"/>
  <c r="K254" i="1"/>
  <c r="L254" i="1"/>
  <c r="M254" i="1"/>
  <c r="O254" i="1"/>
  <c r="P254" i="1"/>
  <c r="Q254" i="1"/>
  <c r="R254" i="1"/>
  <c r="S254" i="1"/>
  <c r="U254" i="1"/>
  <c r="V254" i="1"/>
  <c r="W254" i="1"/>
  <c r="X254" i="1"/>
  <c r="Y254" i="1"/>
  <c r="AA254" i="1"/>
  <c r="AB254" i="1"/>
  <c r="AC254" i="1"/>
  <c r="AD254" i="1"/>
  <c r="AE254" i="1"/>
  <c r="AG254" i="1"/>
  <c r="AH254" i="1"/>
  <c r="AI254" i="1"/>
  <c r="AJ254" i="1"/>
  <c r="AK254" i="1"/>
  <c r="AM254" i="1"/>
  <c r="AN254" i="1"/>
  <c r="AO254" i="1"/>
  <c r="AP254" i="1"/>
  <c r="AQ254" i="1"/>
  <c r="K255" i="1"/>
  <c r="L255" i="1"/>
  <c r="M255" i="1"/>
  <c r="O255" i="1"/>
  <c r="P255" i="1"/>
  <c r="Q255" i="1"/>
  <c r="R255" i="1"/>
  <c r="S255" i="1"/>
  <c r="U255" i="1"/>
  <c r="V255" i="1"/>
  <c r="W255" i="1"/>
  <c r="X255" i="1"/>
  <c r="Y255" i="1"/>
  <c r="AA255" i="1"/>
  <c r="AB255" i="1"/>
  <c r="AC255" i="1"/>
  <c r="AD255" i="1"/>
  <c r="AE255" i="1"/>
  <c r="AG255" i="1"/>
  <c r="AH255" i="1"/>
  <c r="AI255" i="1"/>
  <c r="AJ255" i="1"/>
  <c r="AK255" i="1"/>
  <c r="AM255" i="1"/>
  <c r="AN255" i="1"/>
  <c r="AO255" i="1"/>
  <c r="AP255" i="1"/>
  <c r="AQ255" i="1"/>
  <c r="K257" i="1"/>
  <c r="L257" i="1"/>
  <c r="M257" i="1"/>
  <c r="O257" i="1"/>
  <c r="P257" i="1"/>
  <c r="Q257" i="1"/>
  <c r="R257" i="1"/>
  <c r="S257" i="1"/>
  <c r="U257" i="1"/>
  <c r="V257" i="1"/>
  <c r="W257" i="1"/>
  <c r="X257" i="1"/>
  <c r="Y257" i="1"/>
  <c r="AA257" i="1"/>
  <c r="AB257" i="1"/>
  <c r="AC257" i="1"/>
  <c r="AD257" i="1"/>
  <c r="AE257" i="1"/>
  <c r="AG257" i="1"/>
  <c r="AH257" i="1"/>
  <c r="AI257" i="1"/>
  <c r="AJ257" i="1"/>
  <c r="AK257" i="1"/>
  <c r="AM257" i="1"/>
  <c r="AN257" i="1"/>
  <c r="AO257" i="1"/>
  <c r="AP257" i="1"/>
  <c r="AQ257" i="1"/>
  <c r="K259" i="1"/>
  <c r="L259" i="1"/>
  <c r="M259" i="1"/>
  <c r="O259" i="1"/>
  <c r="P259" i="1"/>
  <c r="Q259" i="1"/>
  <c r="R259" i="1"/>
  <c r="S259" i="1"/>
  <c r="U259" i="1"/>
  <c r="V259" i="1"/>
  <c r="W259" i="1"/>
  <c r="X259" i="1"/>
  <c r="Y259" i="1"/>
  <c r="AA259" i="1"/>
  <c r="AB259" i="1"/>
  <c r="AC259" i="1"/>
  <c r="AD259" i="1"/>
  <c r="AE259" i="1"/>
  <c r="AG259" i="1"/>
  <c r="AH259" i="1"/>
  <c r="AI259" i="1"/>
  <c r="AJ259" i="1"/>
  <c r="AK259" i="1"/>
  <c r="AM259" i="1"/>
  <c r="AN259" i="1"/>
  <c r="AO259" i="1"/>
  <c r="AP259" i="1"/>
  <c r="AQ259" i="1"/>
  <c r="L263" i="1"/>
  <c r="O263" i="1"/>
  <c r="P263" i="1"/>
  <c r="Q263" i="1"/>
  <c r="R263" i="1"/>
  <c r="S263" i="1"/>
  <c r="U263" i="1"/>
  <c r="V263" i="1"/>
  <c r="W263" i="1"/>
  <c r="X263" i="1"/>
  <c r="Y263" i="1"/>
  <c r="AA263" i="1"/>
  <c r="AB263" i="1"/>
  <c r="AC263" i="1"/>
  <c r="AD263" i="1"/>
  <c r="AE263" i="1"/>
  <c r="AG263" i="1"/>
  <c r="AH263" i="1"/>
  <c r="AI263" i="1"/>
  <c r="AJ263" i="1"/>
  <c r="AK263" i="1"/>
  <c r="AM263" i="1"/>
  <c r="AN263" i="1"/>
  <c r="AO263" i="1"/>
  <c r="AP263" i="1"/>
  <c r="AQ263" i="1"/>
  <c r="K264" i="1"/>
  <c r="L264" i="1"/>
  <c r="M264" i="1"/>
  <c r="O264" i="1"/>
  <c r="P264" i="1"/>
  <c r="Q264" i="1"/>
  <c r="R264" i="1"/>
  <c r="S264" i="1"/>
  <c r="U264" i="1"/>
  <c r="V264" i="1"/>
  <c r="W264" i="1"/>
  <c r="X264" i="1"/>
  <c r="Y264" i="1"/>
  <c r="AA264" i="1"/>
  <c r="AB264" i="1"/>
  <c r="AC264" i="1"/>
  <c r="AD264" i="1"/>
  <c r="AE264" i="1"/>
  <c r="AG264" i="1"/>
  <c r="AH264" i="1"/>
  <c r="AI264" i="1"/>
  <c r="AJ264" i="1"/>
  <c r="AK264" i="1"/>
  <c r="AM264" i="1"/>
  <c r="AN264" i="1"/>
  <c r="AO264" i="1"/>
  <c r="AP264" i="1"/>
  <c r="AQ264" i="1"/>
  <c r="K265" i="1"/>
  <c r="L265" i="1"/>
  <c r="M265" i="1"/>
  <c r="O265" i="1"/>
  <c r="P265" i="1"/>
  <c r="Q265" i="1"/>
  <c r="R265" i="1"/>
  <c r="S265" i="1"/>
  <c r="U265" i="1"/>
  <c r="V265" i="1"/>
  <c r="W265" i="1"/>
  <c r="X265" i="1"/>
  <c r="Y265" i="1"/>
  <c r="AA265" i="1"/>
  <c r="AB265" i="1"/>
  <c r="AC265" i="1"/>
  <c r="AD265" i="1"/>
  <c r="AE265" i="1"/>
  <c r="AG265" i="1"/>
  <c r="AH265" i="1"/>
  <c r="AI265" i="1"/>
  <c r="AJ265" i="1"/>
  <c r="AK265" i="1"/>
  <c r="AM265" i="1"/>
  <c r="AN265" i="1"/>
  <c r="AO265" i="1"/>
  <c r="AP265" i="1"/>
  <c r="AQ265" i="1"/>
  <c r="C24" i="3"/>
  <c r="C25" i="3"/>
  <c r="C26" i="3"/>
  <c r="C27" i="3"/>
  <c r="C28" i="3"/>
  <c r="C36" i="3"/>
  <c r="D36" i="3"/>
  <c r="E36" i="3"/>
  <c r="H36" i="3"/>
  <c r="I36" i="3"/>
  <c r="J36" i="3"/>
  <c r="D37" i="3"/>
  <c r="H37" i="3"/>
  <c r="I37" i="3"/>
  <c r="J37" i="3"/>
  <c r="D38" i="3"/>
  <c r="I38" i="3"/>
  <c r="D39" i="3"/>
  <c r="I39" i="3"/>
  <c r="C40" i="3"/>
  <c r="D40" i="3"/>
  <c r="E40" i="3"/>
  <c r="I40" i="3"/>
  <c r="I41" i="3"/>
  <c r="I42" i="3"/>
  <c r="C43" i="3"/>
  <c r="D43" i="3"/>
  <c r="E43" i="3"/>
  <c r="H43" i="3"/>
  <c r="I43" i="3"/>
  <c r="J43" i="3"/>
  <c r="C50" i="3"/>
  <c r="D50" i="3"/>
  <c r="E50" i="3"/>
  <c r="C54" i="3"/>
  <c r="D54" i="3"/>
  <c r="E54" i="3"/>
  <c r="D58" i="3"/>
  <c r="E58" i="3"/>
  <c r="C60" i="3"/>
  <c r="D60" i="3"/>
  <c r="E60" i="3"/>
  <c r="C71" i="3"/>
  <c r="D71" i="3"/>
  <c r="E71" i="3"/>
  <c r="C72" i="3"/>
  <c r="D72" i="3"/>
  <c r="E72" i="3"/>
  <c r="C73" i="3"/>
  <c r="D73" i="3"/>
  <c r="E73" i="3"/>
  <c r="C74" i="3"/>
  <c r="D74" i="3"/>
  <c r="E74" i="3"/>
  <c r="C75" i="3"/>
  <c r="D75" i="3"/>
  <c r="E75" i="3"/>
  <c r="D79" i="3"/>
  <c r="E79" i="3"/>
  <c r="C80" i="3"/>
  <c r="D80" i="3"/>
  <c r="E80" i="3"/>
  <c r="C82" i="3"/>
  <c r="D82" i="3"/>
  <c r="E82" i="3"/>
  <c r="C84" i="3"/>
  <c r="D84" i="3"/>
  <c r="E84" i="3"/>
  <c r="C85" i="3"/>
  <c r="D85" i="3"/>
  <c r="E85" i="3"/>
  <c r="L95" i="3"/>
  <c r="M95" i="3"/>
  <c r="AP96" i="3"/>
  <c r="AQ96" i="3"/>
  <c r="L97" i="3"/>
  <c r="M97" i="3"/>
  <c r="AP97" i="3"/>
  <c r="AQ97" i="3"/>
  <c r="L101" i="3"/>
  <c r="AP101" i="3"/>
  <c r="C102" i="3"/>
  <c r="C105" i="3"/>
  <c r="C113" i="3"/>
  <c r="C116" i="3"/>
</calcChain>
</file>

<file path=xl/sharedStrings.xml><?xml version="1.0" encoding="utf-8"?>
<sst xmlns="http://schemas.openxmlformats.org/spreadsheetml/2006/main" count="648" uniqueCount="306">
  <si>
    <t>$USD</t>
  </si>
  <si>
    <t>Projection Set: "Base Case"</t>
  </si>
  <si>
    <t>Actuals Through: Q2 2026</t>
  </si>
  <si>
    <t>Q1</t>
  </si>
  <si>
    <t>Q2</t>
  </si>
  <si>
    <t>Q3</t>
  </si>
  <si>
    <t>Q4</t>
  </si>
  <si>
    <t>Full Year</t>
  </si>
  <si>
    <t>Income Statement</t>
  </si>
  <si>
    <t>Revenue</t>
  </si>
  <si>
    <t>Subscription Revenue</t>
  </si>
  <si>
    <t>Professional Services</t>
  </si>
  <si>
    <t>Other Revenue</t>
  </si>
  <si>
    <t>Total Revenue</t>
  </si>
  <si>
    <t>Growth (y-o-y) %</t>
  </si>
  <si>
    <t>Cost of Goods Sold</t>
  </si>
  <si>
    <t>Hosting &amp; Infrastructure</t>
  </si>
  <si>
    <t>Customer Support</t>
  </si>
  <si>
    <t>Professional Services COGS</t>
  </si>
  <si>
    <t>Total Cost of Goods Sold</t>
  </si>
  <si>
    <t>Gross Profit</t>
  </si>
  <si>
    <t>Margin %</t>
  </si>
  <si>
    <t>Operating Expenses</t>
  </si>
  <si>
    <t>Sales &amp; Marketing</t>
  </si>
  <si>
    <t>Research &amp; Development</t>
  </si>
  <si>
    <t>General &amp; Administrative</t>
  </si>
  <si>
    <t>Depreciation &amp; Amortization</t>
  </si>
  <si>
    <t>Total Operating Expenses</t>
  </si>
  <si>
    <t>Operating Income</t>
  </si>
  <si>
    <t>Other Income / (Expense)</t>
  </si>
  <si>
    <t>Interest Expense</t>
  </si>
  <si>
    <t>Other Income (Expense)</t>
  </si>
  <si>
    <t>Interest Expense (Senior Term Debt)</t>
  </si>
  <si>
    <t xml:space="preserve">    Cash Interest</t>
  </si>
  <si>
    <t xml:space="preserve">    Amortized Financing Fees</t>
  </si>
  <si>
    <t>Interest Expense (Seller Note)</t>
  </si>
  <si>
    <t>Total Other Income / (Expense)</t>
  </si>
  <si>
    <t>Earnings before Tax</t>
  </si>
  <si>
    <t>Income Tax Expense</t>
  </si>
  <si>
    <t>Income Tax Expense Detail</t>
  </si>
  <si>
    <t>Net Income</t>
  </si>
  <si>
    <t>Balance Sheet</t>
  </si>
  <si>
    <t>Assets</t>
  </si>
  <si>
    <t>Cash &amp; Cash Equivalents</t>
  </si>
  <si>
    <t>Accounts Receivable</t>
  </si>
  <si>
    <t>Prepaid Expenses</t>
  </si>
  <si>
    <t>Other Current Assets</t>
  </si>
  <si>
    <t>Total Current Assets</t>
  </si>
  <si>
    <t>PP&amp;E</t>
  </si>
  <si>
    <t>Intangible Assets, net</t>
  </si>
  <si>
    <t>Goodwill</t>
  </si>
  <si>
    <t>Other Non-Current Assets</t>
  </si>
  <si>
    <t>Total Assets</t>
  </si>
  <si>
    <t>Liabilities</t>
  </si>
  <si>
    <t>Accounts Payable</t>
  </si>
  <si>
    <t>Accrued Expenses</t>
  </si>
  <si>
    <t>Deferred Revenue</t>
  </si>
  <si>
    <t>Other Current Liabilities</t>
  </si>
  <si>
    <t>Total Current Liabilities</t>
  </si>
  <si>
    <t>Long-Term Debt</t>
  </si>
  <si>
    <t>Other Long-Term Liabilities</t>
  </si>
  <si>
    <t>Senior Term Debt (Net of Fees)</t>
  </si>
  <si>
    <t xml:space="preserve">    Senior Term Debt</t>
  </si>
  <si>
    <t xml:space="preserve">    Capitalized Financing Fees</t>
  </si>
  <si>
    <t>Seller Note Term Debt</t>
  </si>
  <si>
    <t>Total Liabilities</t>
  </si>
  <si>
    <t>Equity</t>
  </si>
  <si>
    <t>Common Stock</t>
  </si>
  <si>
    <t>Additional Paid-In Capital</t>
  </si>
  <si>
    <t>Retained Earnings</t>
  </si>
  <si>
    <t>Rolled Equity</t>
  </si>
  <si>
    <t>Total Equity</t>
  </si>
  <si>
    <t>Total Liabilities &amp; Equity</t>
  </si>
  <si>
    <t>Balance Check</t>
  </si>
  <si>
    <t>Working Capital</t>
  </si>
  <si>
    <t>Current Assets</t>
  </si>
  <si>
    <t>Current Liabilities</t>
  </si>
  <si>
    <t>Net Working Capital</t>
  </si>
  <si>
    <t>Change in Net Working Capital</t>
  </si>
  <si>
    <t>Trailing 4 Quarters Revenue</t>
  </si>
  <si>
    <t>Days Sales Outstanding</t>
  </si>
  <si>
    <t>Accounts Receivable Balance</t>
  </si>
  <si>
    <t>Trailing 4 Quarters Cost of Goods Sold</t>
  </si>
  <si>
    <t>Days Payable Outstanding</t>
  </si>
  <si>
    <t>Accounts Payable Balance</t>
  </si>
  <si>
    <t>Beginning Balance</t>
  </si>
  <si>
    <t>Plus: Additions</t>
  </si>
  <si>
    <t>Less: Reductions</t>
  </si>
  <si>
    <t>Ending Balance</t>
  </si>
  <si>
    <t>Asset Schedules</t>
  </si>
  <si>
    <t>Plus: Additions to Goodwill</t>
  </si>
  <si>
    <t>Less: Amortization</t>
  </si>
  <si>
    <t>Plus: Capital Expenditures</t>
  </si>
  <si>
    <t>Less: Depreciation</t>
  </si>
  <si>
    <t>Plus: Additions to Intangibles</t>
  </si>
  <si>
    <t>Debt &amp; Capitalized Financing Fee Schedules</t>
  </si>
  <si>
    <t>Debt Balance</t>
  </si>
  <si>
    <t>Total Debt Balance</t>
  </si>
  <si>
    <t>Total Interest Expense</t>
  </si>
  <si>
    <t>Plus: Borrowing</t>
  </si>
  <si>
    <t>Less: Repayments</t>
  </si>
  <si>
    <t>Interest Rate %</t>
  </si>
  <si>
    <t>Capitalized Financing Fees</t>
  </si>
  <si>
    <t>Senior Term Debt</t>
  </si>
  <si>
    <t>Equity Schedules</t>
  </si>
  <si>
    <t>Plus: Net Income</t>
  </si>
  <si>
    <t>Less: Dividends</t>
  </si>
  <si>
    <t>Statement of Cash Flows</t>
  </si>
  <si>
    <t>Cash Flow from Operations</t>
  </si>
  <si>
    <t>Stock-Based Compensation</t>
  </si>
  <si>
    <t>Changes in Working Capital</t>
  </si>
  <si>
    <t xml:space="preserve">    Accounts Receivable</t>
  </si>
  <si>
    <t xml:space="preserve">    Prepaid Expenses</t>
  </si>
  <si>
    <t xml:space="preserve">    Accounts Payable</t>
  </si>
  <si>
    <t xml:space="preserve">    Accrued Expenses</t>
  </si>
  <si>
    <t xml:space="preserve">    Deferred Revenue</t>
  </si>
  <si>
    <t xml:space="preserve">    Other Working Capital</t>
  </si>
  <si>
    <t>Total Cash Flow from Operations</t>
  </si>
  <si>
    <t>Cash Flow from Investing</t>
  </si>
  <si>
    <t>Capital Expenditures</t>
  </si>
  <si>
    <t>Software Development Costs</t>
  </si>
  <si>
    <t>Other Investing Activities</t>
  </si>
  <si>
    <t>Total Cash Flow from Investing</t>
  </si>
  <si>
    <t>Cash Flow from Financing</t>
  </si>
  <si>
    <t>Repayment of Debt</t>
  </si>
  <si>
    <t>Proceeds from Stock Options</t>
  </si>
  <si>
    <t>Other Financing Activities</t>
  </si>
  <si>
    <t>Senior Term Debt Proceeds / (Repayments)</t>
  </si>
  <si>
    <t>Dividends</t>
  </si>
  <si>
    <t>Senior Term Debt Financing Fees</t>
  </si>
  <si>
    <t>Seller Note Proceeds / (Repayments)</t>
  </si>
  <si>
    <t>Rolled Equity Contributions</t>
  </si>
  <si>
    <t>Total Cash Flow from Financing</t>
  </si>
  <si>
    <t>Net Change in Cash</t>
  </si>
  <si>
    <t>Cash Balance</t>
  </si>
  <si>
    <t>Beginning Cash Balance</t>
  </si>
  <si>
    <t>Ending Cash Balance</t>
  </si>
  <si>
    <t>Professional Services Detail</t>
  </si>
  <si>
    <t>Growth Rate (y-o-y) %</t>
  </si>
  <si>
    <t>Other Revenue Detail</t>
  </si>
  <si>
    <t>Hosting &amp; Infrastructure Detail</t>
  </si>
  <si>
    <t>Hosting &amp; Infrastructure (% of Revenue)</t>
  </si>
  <si>
    <t>Customer Support Detail</t>
  </si>
  <si>
    <t>Customer Support (% of Revenue)</t>
  </si>
  <si>
    <t>Professional Services COGS Detail</t>
  </si>
  <si>
    <t>Professional Services COGS (% of Revenue)</t>
  </si>
  <si>
    <t>Q1 2025</t>
  </si>
  <si>
    <t>Q2 2025</t>
  </si>
  <si>
    <t>Q3 2025</t>
  </si>
  <si>
    <t>Q4 2025</t>
  </si>
  <si>
    <t>Q1 2026</t>
  </si>
  <si>
    <t>Q2 2026</t>
  </si>
  <si>
    <t>Q3 2026</t>
  </si>
  <si>
    <t>Q4 2026</t>
  </si>
  <si>
    <t>Q1 2027</t>
  </si>
  <si>
    <t>Q2 2027</t>
  </si>
  <si>
    <t>Q3 2027</t>
  </si>
  <si>
    <t>Q4 2027</t>
  </si>
  <si>
    <t>Q1 2028</t>
  </si>
  <si>
    <t>Q2 2028</t>
  </si>
  <si>
    <t>Q3 2028</t>
  </si>
  <si>
    <t>Q4 2028</t>
  </si>
  <si>
    <t>Q1 2029</t>
  </si>
  <si>
    <t>Q2 2029</t>
  </si>
  <si>
    <t>Q3 2029</t>
  </si>
  <si>
    <t>Q4 2029</t>
  </si>
  <si>
    <t>Q1 2030</t>
  </si>
  <si>
    <t>Q2 2030</t>
  </si>
  <si>
    <t>Q3 2030</t>
  </si>
  <si>
    <t>Q4 2030</t>
  </si>
  <si>
    <t>Q1 2031</t>
  </si>
  <si>
    <t>Q2 2031</t>
  </si>
  <si>
    <t>Q3 2031</t>
  </si>
  <si>
    <t>Q4 2031</t>
  </si>
  <si>
    <t>Entry Logic</t>
  </si>
  <si>
    <t>Transaction Month</t>
  </si>
  <si>
    <t>Purchase Price</t>
  </si>
  <si>
    <t>Q4 2026 TTM EBITDA</t>
  </si>
  <si>
    <t>Purchase Multiple</t>
  </si>
  <si>
    <t>Purchase Enterprise Value</t>
  </si>
  <si>
    <t>Exit Logic</t>
  </si>
  <si>
    <t>Exit Month</t>
  </si>
  <si>
    <t>Exit Price</t>
  </si>
  <si>
    <t>Exit EBITDA</t>
  </si>
  <si>
    <t>Exit Multiple</t>
  </si>
  <si>
    <t>Exit Enterprise Value</t>
  </si>
  <si>
    <t>Less: Debt Repayment</t>
  </si>
  <si>
    <t>Plus: Cash</t>
  </si>
  <si>
    <t>Exit Equity Value</t>
  </si>
  <si>
    <t>Sponsor Ownership %</t>
  </si>
  <si>
    <t>Sponsor Exit Proceeds</t>
  </si>
  <si>
    <t>Sources and Uses</t>
  </si>
  <si>
    <t>Sources</t>
  </si>
  <si>
    <t>$</t>
  </si>
  <si>
    <t>%</t>
  </si>
  <si>
    <t>Multiple</t>
  </si>
  <si>
    <t>Uses</t>
  </si>
  <si>
    <t>Sponsor Equity</t>
  </si>
  <si>
    <t>Seller Note</t>
  </si>
  <si>
    <t>Existing Cash</t>
  </si>
  <si>
    <t>Cash to Shareholders</t>
  </si>
  <si>
    <t>Existing Debt Repayment</t>
  </si>
  <si>
    <t>Cash to Balance Sheet</t>
  </si>
  <si>
    <t>Senior Debt Financing Fee</t>
  </si>
  <si>
    <t>Transaction Fees</t>
  </si>
  <si>
    <t>Total Sources</t>
  </si>
  <si>
    <t>Total Uses</t>
  </si>
  <si>
    <t>Balance Sheet Adjustments</t>
  </si>
  <si>
    <t>LBO Adjustments</t>
  </si>
  <si>
    <t>Pro Forma</t>
  </si>
  <si>
    <t>Outputs</t>
  </si>
  <si>
    <t>Net Cash Flow to Sponsor</t>
  </si>
  <si>
    <t>Sponsor Cash Outflows</t>
  </si>
  <si>
    <t>Sponsor Cash Inflows</t>
  </si>
  <si>
    <t>Net Sponsor Cash Flow</t>
  </si>
  <si>
    <t>Returns</t>
  </si>
  <si>
    <t>Sponsor IRR</t>
  </si>
  <si>
    <t>Sponsor MOIC</t>
  </si>
  <si>
    <t>Senior Debt Multiple</t>
  </si>
  <si>
    <t>Debt Schedule</t>
  </si>
  <si>
    <t>Excess Cash Sweep</t>
  </si>
  <si>
    <t>Minimum Cash Balance</t>
  </si>
  <si>
    <t>Non-Debt Financing Cash Flows</t>
  </si>
  <si>
    <t>Other Long-Term Financing Activities</t>
  </si>
  <si>
    <t>Equity Financing Activities</t>
  </si>
  <si>
    <t>Dividend Cash Flows</t>
  </si>
  <si>
    <t>Capitalized Financing Fee Cash Flows</t>
  </si>
  <si>
    <t>Cash Available for Sweep</t>
  </si>
  <si>
    <t>Plus: Cash Flow from Operations</t>
  </si>
  <si>
    <t>Plus: Cash Flow from Investing</t>
  </si>
  <si>
    <t>Plus: Non-Debt Financing Cash Flows</t>
  </si>
  <si>
    <t>Less: Mandatory Principal Repayment</t>
  </si>
  <si>
    <t>Less: Minimum Cash Balance</t>
  </si>
  <si>
    <t>Excess Cash Available for Sweep</t>
  </si>
  <si>
    <t>Sweep Application</t>
  </si>
  <si>
    <t>Senior Debt Sweep</t>
  </si>
  <si>
    <t>Seller Note Sweep</t>
  </si>
  <si>
    <t>Total Excess Cash Sweep</t>
  </si>
  <si>
    <t>Senior Debt Schedule</t>
  </si>
  <si>
    <t>Senior Debt Payment Amount</t>
  </si>
  <si>
    <t>Original Senior Debt Principal</t>
  </si>
  <si>
    <t>Senior Debt Term (Quarters)</t>
  </si>
  <si>
    <t>Senior Debt Annual Interest Rate %</t>
  </si>
  <si>
    <t>Senior Debt Fixed Payment</t>
  </si>
  <si>
    <t>Senior Debt Balance</t>
  </si>
  <si>
    <t>Beginning Senior Debt Balance</t>
  </si>
  <si>
    <t>Less: Senior Debt Mandatory Principal Payment</t>
  </si>
  <si>
    <t>Less: Senior Debt Sweep</t>
  </si>
  <si>
    <t>Ending Senior Debt Balance</t>
  </si>
  <si>
    <t>Senior Debt Cash Interest Expense</t>
  </si>
  <si>
    <t>Senior Debt Financing Fee Amortization</t>
  </si>
  <si>
    <t>Original Capitalized Financing Fees Balance</t>
  </si>
  <si>
    <t>Financing Fee Amortization / Quarter</t>
  </si>
  <si>
    <t>Capitalized Financing Fees Balance</t>
  </si>
  <si>
    <t>Beginning Capitalized Financing Fees Balance</t>
  </si>
  <si>
    <t>Less: Straight-Line Financing Fee Amortization</t>
  </si>
  <si>
    <t>Less: Sweep Financing Fee Amortization</t>
  </si>
  <si>
    <t>Ending Capitalized Financing Fees Balance</t>
  </si>
  <si>
    <t>Financing Fee Expense</t>
  </si>
  <si>
    <t>Total Financing Fee Amortization</t>
  </si>
  <si>
    <t>Amortized Financing Fees Expense</t>
  </si>
  <si>
    <t>Senior Debt Net Carrying Amount</t>
  </si>
  <si>
    <t>Senior Debt Interest Expense</t>
  </si>
  <si>
    <t>Seller Note Schedule</t>
  </si>
  <si>
    <t>Seller Note Payment Amount</t>
  </si>
  <si>
    <t>Original Seller Note Principal</t>
  </si>
  <si>
    <t>Seller Note Term (Quarters)</t>
  </si>
  <si>
    <t>Seller Note Annual Interest Rate %</t>
  </si>
  <si>
    <t>Seller Note Fixed Payment</t>
  </si>
  <si>
    <t>Seller Note Mandatory Principal Payment</t>
  </si>
  <si>
    <t>Beginning Seller Note Balance</t>
  </si>
  <si>
    <t>Seller Note Interest Expense</t>
  </si>
  <si>
    <t>Seller Note Balance</t>
  </si>
  <si>
    <t>Less: Seller Note Mandatory Principal Payment</t>
  </si>
  <si>
    <t>Less: Seller Note Sweep</t>
  </si>
  <si>
    <t>Ending Seller Note Balance</t>
  </si>
  <si>
    <t>SaaS Revenue</t>
  </si>
  <si>
    <t>Churn Rate (Quarterly) %</t>
  </si>
  <si>
    <t># of Subscribers</t>
  </si>
  <si>
    <t>Beginning # of Subscribers</t>
  </si>
  <si>
    <t>Plus: New Subscribers</t>
  </si>
  <si>
    <t>Less: Churned Subscribers</t>
  </si>
  <si>
    <t>Ending # of Subscribers</t>
  </si>
  <si>
    <t>Revenue / Subscriber / Quarter ($)</t>
  </si>
  <si>
    <t>Year</t>
  </si>
  <si>
    <t>Month</t>
  </si>
  <si>
    <t>Start Date</t>
  </si>
  <si>
    <t>End Date</t>
  </si>
  <si>
    <t>Jan</t>
  </si>
  <si>
    <t>Apr</t>
  </si>
  <si>
    <t>Jul</t>
  </si>
  <si>
    <t>Oct</t>
  </si>
  <si>
    <t>Current Period Index</t>
  </si>
  <si>
    <t>Current Period Index Within Year (0-11)</t>
  </si>
  <si>
    <t>Is Projected Period?</t>
  </si>
  <si>
    <t>Is First Projected Period?</t>
  </si>
  <si>
    <t>Most Recent Historical Period Index</t>
  </si>
  <si>
    <t>First Projected Period Index</t>
  </si>
  <si>
    <t>Final Projected Period Index</t>
  </si>
  <si>
    <t>Days in Month</t>
  </si>
  <si>
    <t>Weekdays in Month</t>
  </si>
  <si>
    <t>Working Days in Month (Excludes US Federal Holidays)</t>
  </si>
  <si>
    <t>SaaS Example Co - Transaction</t>
  </si>
  <si>
    <t>SaaS Example Co - Model</t>
  </si>
  <si>
    <t>SaaS Example Co - Income Statement</t>
  </si>
  <si>
    <t>SaaS Example Co - Forecast Logic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</si>
</sst>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_)"/>
    <numFmt numFmtId="165" formatCode="#,##0.0%_);\(#,##0.0%\);\-_)"/>
    <numFmt numFmtId="166" formatCode="#,##0.0_);\(#,##0.0\);\-_)"/>
    <numFmt numFmtId="167" formatCode="#,##0.0\x_);\(#,##0.0\x\);\-_)"/>
    <numFmt numFmtId="168" formatCode="0.0%_);\(0.0%\);\-"/>
    <numFmt numFmtId="169" formatCode="0.0&quot;x&quot;"/>
    <numFmt numFmtId="170" formatCode="\$#,###_);\(\$#,###\);\-_)"/>
  </numFmts>
  <fonts count="23">
    <font>
      <sz val="12"/>
      <color indexed="8"/>
      <name val="Aptos Narrow"/>
      <family val="2"/>
      <scheme val="minor"/>
    </font>
    <font>
      <sz val="12"/>
      <name val="Aptos Narrow"/>
      <scheme val="minor"/>
    </font>
    <font>
      <sz val="12"/>
      <color indexed="17"/>
      <name val="Aptos Narrow"/>
      <scheme val="minor"/>
    </font>
    <font>
      <sz val="12"/>
      <color indexed="12"/>
      <name val="Aptos Narrow"/>
      <scheme val="minor"/>
    </font>
    <font>
      <b/>
      <sz val="12"/>
      <name val="Aptos Narrow"/>
      <scheme val="minor"/>
    </font>
    <font>
      <b/>
      <sz val="12"/>
      <color indexed="17"/>
      <name val="Aptos Narrow"/>
      <scheme val="minor"/>
    </font>
    <font>
      <b/>
      <sz val="12"/>
      <color indexed="12"/>
      <name val="Aptos Narrow"/>
      <scheme val="minor"/>
    </font>
    <font>
      <i/>
      <sz val="12"/>
      <name val="Aptos Narrow"/>
      <scheme val="minor"/>
    </font>
    <font>
      <i/>
      <sz val="12"/>
      <color indexed="12"/>
      <name val="Aptos Narrow"/>
      <scheme val="minor"/>
    </font>
    <font>
      <sz val="16"/>
      <color indexed="9"/>
      <name val="Aptos Narrow"/>
      <scheme val="minor"/>
    </font>
    <font>
      <sz val="12"/>
      <color indexed="23"/>
      <name val="Aptos Narrow"/>
      <scheme val="minor"/>
    </font>
    <font>
      <b/>
      <sz val="12"/>
      <name val="Aptos Narrow"/>
      <scheme val="minor"/>
    </font>
    <font>
      <u/>
      <sz val="12"/>
      <name val="Aptos Narrow"/>
      <scheme val="minor"/>
    </font>
    <font>
      <i/>
      <sz val="12"/>
      <color indexed="23"/>
      <name val="Aptos Narrow"/>
      <scheme val="minor"/>
    </font>
    <font>
      <sz val="12"/>
      <color indexed="10"/>
      <name val="Aptos Narrow"/>
      <scheme val="minor"/>
    </font>
    <font>
      <sz val="12"/>
      <color indexed="9"/>
      <name val="Aptos Narrow"/>
      <scheme val="minor"/>
    </font>
    <font>
      <b/>
      <u/>
      <sz val="12"/>
      <name val="Aptos Narrow"/>
      <scheme val="minor"/>
    </font>
    <font>
      <b/>
      <sz val="12"/>
      <name val="Aptos Narrow"/>
      <scheme val="minor"/>
    </font>
    <font>
      <b/>
      <sz val="12"/>
      <name val="Aptos Narrow"/>
      <scheme val="minor"/>
    </font>
    <font>
      <sz val="11"/>
      <color rgb="FFD2D2D2"/>
      <name val="Calibri"/>
      <family val="2"/>
    </font>
    <font>
      <sz val="11"/>
      <color rgb="FFD2D2D2"/>
      <name val="Calibri"/>
      <family val="2"/>
    </font>
    <font>
      <sz val="11"/>
      <color rgb="FF44546A"/>
      <name val="Calibri"/>
      <family val="2"/>
    </font>
    <font>
      <b/>
      <sz val="12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546A"/>
      </patternFill>
    </fill>
    <fill>
      <patternFill patternType="solid">
        <fgColor rgb="FFFFF3E0"/>
      </patternFill>
    </fill>
    <fill>
      <patternFill patternType="solid">
        <fgColor rgb="FFD9E1F2"/>
      </patternFill>
    </fill>
    <fill>
      <patternFill patternType="solid">
        <fgColor rgb="FFDAF2D0"/>
      </patternFill>
    </fill>
    <fill>
      <patternFill patternType="solid">
        <fgColor rgb="FFF7C7A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9" fillId="2" borderId="0" xfId="0" applyFont="1" applyFill="1"/>
    <xf numFmtId="0" fontId="7" fillId="0" borderId="0" xfId="0" applyFont="1"/>
    <xf numFmtId="164" fontId="10" fillId="0" borderId="0" xfId="0" applyNumberFormat="1" applyFont="1"/>
    <xf numFmtId="0" fontId="4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11" fillId="4" borderId="3" xfId="0" applyFont="1" applyFill="1" applyBorder="1"/>
    <xf numFmtId="0" fontId="12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64" fontId="1" fillId="0" borderId="2" xfId="0" applyNumberFormat="1" applyFont="1" applyBorder="1"/>
    <xf numFmtId="165" fontId="7" fillId="0" borderId="0" xfId="0" applyNumberFormat="1" applyFont="1"/>
    <xf numFmtId="164" fontId="1" fillId="0" borderId="3" xfId="0" applyNumberFormat="1" applyFont="1" applyBorder="1"/>
    <xf numFmtId="165" fontId="1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164" fontId="13" fillId="0" borderId="0" xfId="0" applyNumberFormat="1" applyFont="1"/>
    <xf numFmtId="164" fontId="14" fillId="0" borderId="0" xfId="0" applyNumberFormat="1" applyFont="1"/>
    <xf numFmtId="164" fontId="4" fillId="0" borderId="0" xfId="0" applyNumberFormat="1" applyFont="1"/>
    <xf numFmtId="164" fontId="7" fillId="0" borderId="0" xfId="0" applyNumberFormat="1" applyFont="1"/>
    <xf numFmtId="166" fontId="1" fillId="0" borderId="0" xfId="0" applyNumberFormat="1" applyFont="1"/>
    <xf numFmtId="166" fontId="3" fillId="0" borderId="0" xfId="0" applyNumberFormat="1" applyFont="1"/>
    <xf numFmtId="164" fontId="15" fillId="0" borderId="0" xfId="0" applyNumberFormat="1" applyFont="1"/>
    <xf numFmtId="0" fontId="4" fillId="0" borderId="0" xfId="0" applyFont="1"/>
    <xf numFmtId="0" fontId="4" fillId="0" borderId="4" xfId="0" applyFont="1" applyBorder="1" applyAlignment="1">
      <alignment horizontal="center"/>
    </xf>
    <xf numFmtId="167" fontId="1" fillId="0" borderId="0" xfId="0" applyNumberFormat="1" applyFont="1"/>
    <xf numFmtId="0" fontId="4" fillId="0" borderId="2" xfId="0" applyFont="1" applyBorder="1"/>
    <xf numFmtId="164" fontId="4" fillId="0" borderId="2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7" fontId="4" fillId="0" borderId="2" xfId="0" applyNumberFormat="1" applyFont="1" applyBorder="1" applyAlignment="1">
      <alignment horizontal="center"/>
    </xf>
    <xf numFmtId="0" fontId="16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/>
    </xf>
    <xf numFmtId="168" fontId="17" fillId="5" borderId="4" xfId="0" applyNumberFormat="1" applyFont="1" applyFill="1" applyBorder="1" applyAlignment="1">
      <alignment horizontal="center"/>
    </xf>
    <xf numFmtId="169" fontId="18" fillId="5" borderId="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Continuous"/>
    </xf>
    <xf numFmtId="165" fontId="19" fillId="0" borderId="0" xfId="0" applyNumberFormat="1" applyFont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167" fontId="4" fillId="0" borderId="5" xfId="0" applyNumberFormat="1" applyFont="1" applyBorder="1"/>
    <xf numFmtId="165" fontId="1" fillId="0" borderId="5" xfId="0" applyNumberFormat="1" applyFont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167" fontId="20" fillId="0" borderId="0" xfId="0" applyNumberFormat="1" applyFont="1" applyAlignment="1">
      <alignment horizontal="center"/>
    </xf>
    <xf numFmtId="167" fontId="1" fillId="0" borderId="5" xfId="0" applyNumberFormat="1" applyFont="1" applyBorder="1" applyAlignment="1">
      <alignment horizontal="center"/>
    </xf>
    <xf numFmtId="167" fontId="4" fillId="4" borderId="4" xfId="0" applyNumberFormat="1" applyFont="1" applyFill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center"/>
    </xf>
    <xf numFmtId="0" fontId="21" fillId="2" borderId="0" xfId="0" applyFont="1" applyFill="1"/>
    <xf numFmtId="0" fontId="22" fillId="6" borderId="3" xfId="0" applyFont="1" applyFill="1" applyBorder="1"/>
    <xf numFmtId="164" fontId="8" fillId="0" borderId="0" xfId="0" applyNumberFormat="1" applyFont="1"/>
    <xf numFmtId="164" fontId="6" fillId="0" borderId="2" xfId="0" applyNumberFormat="1" applyFont="1" applyBorder="1"/>
    <xf numFmtId="164" fontId="3" fillId="0" borderId="2" xfId="0" applyNumberFormat="1" applyFont="1" applyBorder="1"/>
    <xf numFmtId="164" fontId="5" fillId="0" borderId="2" xfId="0" applyNumberFormat="1" applyFont="1" applyBorder="1"/>
    <xf numFmtId="164" fontId="5" fillId="0" borderId="0" xfId="0" applyNumberFormat="1" applyFont="1"/>
    <xf numFmtId="165" fontId="8" fillId="0" borderId="0" xfId="0" applyNumberFormat="1" applyFont="1"/>
    <xf numFmtId="170" fontId="1" fillId="0" borderId="0" xfId="0" applyNumberFormat="1" applyFont="1"/>
    <xf numFmtId="170" fontId="3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1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6" customHeight="1" outlineLevelRow="1" outlineLevelCol="1"/>
  <cols>
    <col min="1" max="1" width="3" customWidth="1"/>
    <col min="2" max="2" width="40" customWidth="1"/>
    <col min="3" max="6" width="15" customWidth="1" outlineLevel="1"/>
    <col min="7" max="7" width="22.5" bestFit="1" customWidth="1"/>
    <col min="8" max="8" width="15" customWidth="1"/>
    <col min="9" max="12" width="15" customWidth="1" outlineLevel="1"/>
    <col min="13" max="13" width="10" customWidth="1"/>
    <col min="14" max="14" width="4" customWidth="1"/>
    <col min="15" max="15" width="10" hidden="1" customWidth="1" outlineLevel="1"/>
    <col min="16" max="16" width="10" hidden="1" customWidth="1" outlineLevel="1" collapsed="1"/>
    <col min="17" max="18" width="10" hidden="1" customWidth="1" outlineLevel="1"/>
    <col min="19" max="19" width="10" customWidth="1" collapsed="1"/>
    <col min="20" max="20" width="4" customWidth="1"/>
    <col min="21" max="24" width="10" hidden="1" customWidth="1" outlineLevel="1"/>
    <col min="25" max="25" width="10" customWidth="1" collapsed="1"/>
    <col min="26" max="26" width="4" customWidth="1"/>
    <col min="27" max="30" width="10" hidden="1" customWidth="1" outlineLevel="1"/>
    <col min="31" max="31" width="10" customWidth="1" collapsed="1"/>
    <col min="32" max="32" width="4" customWidth="1"/>
    <col min="33" max="36" width="10" hidden="1" customWidth="1" outlineLevel="1"/>
    <col min="37" max="37" width="10" customWidth="1" collapsed="1"/>
    <col min="38" max="38" width="4" customWidth="1"/>
    <col min="39" max="42" width="10" hidden="1" customWidth="1" outlineLevel="1"/>
    <col min="43" max="43" width="10" customWidth="1" collapsed="1"/>
  </cols>
  <sheetData>
    <row r="1" spans="1:43" ht="22" customHeight="1">
      <c r="A1" s="1" t="s">
        <v>302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>
      <c r="A2" s="2" t="s">
        <v>0</v>
      </c>
    </row>
    <row r="3" spans="1:43">
      <c r="A3" s="3" t="s">
        <v>1</v>
      </c>
    </row>
    <row r="4" spans="1:43">
      <c r="A4" s="3" t="s">
        <v>2</v>
      </c>
    </row>
    <row r="6" spans="1:43">
      <c r="B6" s="7" t="s">
        <v>174</v>
      </c>
      <c r="C6" s="7"/>
    </row>
    <row r="8" spans="1:43">
      <c r="A8" s="23">
        <v>7</v>
      </c>
      <c r="B8" s="24" t="s">
        <v>175</v>
      </c>
      <c r="C8" s="25" t="s">
        <v>153</v>
      </c>
    </row>
    <row r="10" spans="1:43">
      <c r="B10" s="8" t="s">
        <v>176</v>
      </c>
    </row>
    <row r="11" spans="1:43">
      <c r="B11" t="s">
        <v>177</v>
      </c>
      <c r="C11" s="10">
        <f>(Model!I31+Model!J31+Model!K31+Model!L31)</f>
        <v>4949805.1264375709</v>
      </c>
    </row>
    <row r="12" spans="1:43">
      <c r="B12" t="s">
        <v>178</v>
      </c>
      <c r="C12" s="26">
        <f>10</f>
        <v>10</v>
      </c>
    </row>
    <row r="13" spans="1:43">
      <c r="B13" s="27" t="s">
        <v>179</v>
      </c>
      <c r="C13" s="28">
        <f>C11*C12</f>
        <v>49498051.264375709</v>
      </c>
    </row>
    <row r="16" spans="1:43">
      <c r="B16" s="7" t="s">
        <v>180</v>
      </c>
      <c r="C16" s="7"/>
    </row>
    <row r="18" spans="1:10">
      <c r="A18" s="23">
        <v>27</v>
      </c>
      <c r="B18" s="24" t="s">
        <v>181</v>
      </c>
      <c r="C18" s="25" t="s">
        <v>173</v>
      </c>
    </row>
    <row r="20" spans="1:10">
      <c r="B20" s="8" t="s">
        <v>182</v>
      </c>
    </row>
    <row r="21" spans="1:10">
      <c r="B21" t="s">
        <v>183</v>
      </c>
      <c r="C21" s="10">
        <f>(Model!AM31+Model!AN31+Model!AO31+Model!AP31)</f>
        <v>17271693.934936192</v>
      </c>
    </row>
    <row r="22" spans="1:10">
      <c r="B22" t="s">
        <v>184</v>
      </c>
      <c r="C22" s="26">
        <f>C12</f>
        <v>10</v>
      </c>
    </row>
    <row r="23" spans="1:10">
      <c r="B23" s="27" t="s">
        <v>185</v>
      </c>
      <c r="C23" s="28">
        <f>C21*C22</f>
        <v>172716939.34936193</v>
      </c>
    </row>
    <row r="24" spans="1:10">
      <c r="B24" t="s">
        <v>186</v>
      </c>
      <c r="C24" s="10">
        <f ca="1">-SUM(Model!AP73,Model!AP76,Model!AP78)</f>
        <v>0</v>
      </c>
    </row>
    <row r="25" spans="1:10">
      <c r="B25" t="s">
        <v>187</v>
      </c>
      <c r="C25" s="10">
        <f ca="1">Model!AP54</f>
        <v>22213822.980579335</v>
      </c>
    </row>
    <row r="26" spans="1:10">
      <c r="B26" s="27" t="s">
        <v>188</v>
      </c>
      <c r="C26" s="28">
        <f ca="1">C23+C24+C25</f>
        <v>194930762.32994127</v>
      </c>
    </row>
    <row r="27" spans="1:10">
      <c r="B27" t="s">
        <v>189</v>
      </c>
      <c r="C27" s="14">
        <f ca="1">IFERROR(C36/(C36+C39),0)</f>
        <v>0.82711095013325575</v>
      </c>
    </row>
    <row r="28" spans="1:10">
      <c r="B28" s="27" t="s">
        <v>190</v>
      </c>
      <c r="C28" s="28">
        <f ca="1">C27*C26</f>
        <v>161229368.04091758</v>
      </c>
    </row>
    <row r="31" spans="1:10">
      <c r="B31" s="7" t="s">
        <v>191</v>
      </c>
      <c r="C31" s="7"/>
      <c r="D31" s="7"/>
      <c r="E31" s="7"/>
      <c r="F31" s="7"/>
      <c r="G31" s="7"/>
      <c r="H31" s="7"/>
      <c r="I31" s="7"/>
      <c r="J31" s="7"/>
    </row>
    <row r="33" spans="2:10">
      <c r="B33" s="24" t="s">
        <v>177</v>
      </c>
      <c r="C33" s="19">
        <f>C11</f>
        <v>4949805.1264375709</v>
      </c>
    </row>
    <row r="35" spans="2:10">
      <c r="B35" s="29" t="s">
        <v>192</v>
      </c>
      <c r="C35" s="30" t="s">
        <v>193</v>
      </c>
      <c r="D35" s="30" t="s">
        <v>194</v>
      </c>
      <c r="E35" s="30" t="s">
        <v>195</v>
      </c>
      <c r="G35" s="29" t="s">
        <v>196</v>
      </c>
      <c r="H35" s="30" t="s">
        <v>193</v>
      </c>
      <c r="I35" s="30" t="s">
        <v>194</v>
      </c>
      <c r="J35" s="30" t="s">
        <v>195</v>
      </c>
    </row>
    <row r="36" spans="2:10">
      <c r="B36" t="s">
        <v>197</v>
      </c>
      <c r="C36" s="9">
        <f ca="1">H43-C37-C38-C39-C40</f>
        <v>23680146.453796558</v>
      </c>
      <c r="D36" s="31">
        <f ca="1">IFERROR(C36/C43,0)</f>
        <v>0.37694788934280088</v>
      </c>
      <c r="E36" s="32">
        <f ca="1">IFERROR(C36/C33,0)</f>
        <v>4.7840563110894472</v>
      </c>
      <c r="G36" t="s">
        <v>200</v>
      </c>
      <c r="H36" s="9">
        <f ca="1">C13-SUM(C69,C72,C74)+C50-C38-C39</f>
        <v>48490206.727450699</v>
      </c>
      <c r="I36" s="31">
        <f ca="1">IFERROR(H36/H43,0)</f>
        <v>0.77188209605765046</v>
      </c>
      <c r="J36" s="32">
        <f ca="1">IFERROR(H36/C33,0)</f>
        <v>9.7963870271292137</v>
      </c>
    </row>
    <row r="37" spans="2:10">
      <c r="B37" t="s">
        <v>103</v>
      </c>
      <c r="C37" s="9">
        <f>C33*E37</f>
        <v>19799220.505750284</v>
      </c>
      <c r="D37" s="31">
        <f ca="1">IFERROR(C37/C43,0)</f>
        <v>0.3151701107439186</v>
      </c>
      <c r="E37" s="32">
        <f>4</f>
        <v>4</v>
      </c>
      <c r="G37" t="s">
        <v>201</v>
      </c>
      <c r="H37" s="9">
        <f ca="1">SUM(C69,C72,C74)</f>
        <v>550000</v>
      </c>
      <c r="I37" s="31">
        <f ca="1">IFERROR(H37/H43,0)</f>
        <v>8.7550699715077725E-3</v>
      </c>
      <c r="J37" s="32">
        <f ca="1">IFERROR(H37/C33,0)</f>
        <v>0.11111548554959799</v>
      </c>
    </row>
    <row r="38" spans="2:10">
      <c r="B38" t="s">
        <v>198</v>
      </c>
      <c r="C38" s="9">
        <f>C33*E38</f>
        <v>4949805.1264375709</v>
      </c>
      <c r="D38" s="31">
        <f ca="1">IFERROR(C38/C43,0)</f>
        <v>7.8792527685979649E-2</v>
      </c>
      <c r="E38" s="32">
        <f>1</f>
        <v>1</v>
      </c>
      <c r="G38" t="s">
        <v>198</v>
      </c>
      <c r="H38" s="9">
        <f>C38</f>
        <v>4949805.1264375709</v>
      </c>
      <c r="I38" s="31">
        <f ca="1">IFERROR(H38/H43,0)</f>
        <v>7.8792527685979649E-2</v>
      </c>
      <c r="J38" s="32">
        <f>IFERROR(H38/C33,0)</f>
        <v>1</v>
      </c>
    </row>
    <row r="39" spans="2:10">
      <c r="B39" t="s">
        <v>70</v>
      </c>
      <c r="C39" s="9">
        <f>C33*E39</f>
        <v>4949805.1264375709</v>
      </c>
      <c r="D39" s="31">
        <f ca="1">IFERROR(C39/C43,0)</f>
        <v>7.8792527685979649E-2</v>
      </c>
      <c r="E39" s="32">
        <f>1</f>
        <v>1</v>
      </c>
      <c r="G39" t="s">
        <v>70</v>
      </c>
      <c r="H39" s="9">
        <f>C39</f>
        <v>4949805.1264375709</v>
      </c>
      <c r="I39" s="31">
        <f ca="1">IFERROR(H39/H43,0)</f>
        <v>7.8792527685979649E-2</v>
      </c>
      <c r="J39" s="32">
        <f>IFERROR(H39/C33,0)</f>
        <v>1</v>
      </c>
    </row>
    <row r="40" spans="2:10">
      <c r="B40" t="s">
        <v>199</v>
      </c>
      <c r="C40" s="9">
        <f ca="1">C50</f>
        <v>9441765.7159501426</v>
      </c>
      <c r="D40" s="31">
        <f ca="1">IFERROR(C40/C43,0)</f>
        <v>0.1502969445413212</v>
      </c>
      <c r="E40" s="32">
        <f ca="1">IFERROR(C40/C33,0)</f>
        <v>1.9075025126788143</v>
      </c>
      <c r="G40" t="s">
        <v>202</v>
      </c>
      <c r="H40" s="9">
        <f>2000000</f>
        <v>2000000</v>
      </c>
      <c r="I40" s="31">
        <f ca="1">IFERROR(H40/H43,0)</f>
        <v>3.1836618078210081E-2</v>
      </c>
      <c r="J40" s="32">
        <f>IFERROR(H40/C33,0)</f>
        <v>0.40405631108944728</v>
      </c>
    </row>
    <row r="41" spans="2:10">
      <c r="G41" t="s">
        <v>203</v>
      </c>
      <c r="H41" s="9">
        <f>0.02*C37</f>
        <v>395984.41011500568</v>
      </c>
      <c r="I41" s="31">
        <f ca="1">IFERROR(H41/H43,0)</f>
        <v>6.3034022148783725E-3</v>
      </c>
      <c r="J41" s="32">
        <f>IFERROR(H41/C33,0)</f>
        <v>0.08</v>
      </c>
    </row>
    <row r="42" spans="2:10">
      <c r="G42" t="s">
        <v>204</v>
      </c>
      <c r="H42" s="9">
        <f>0.03*C13</f>
        <v>1484941.5379312711</v>
      </c>
      <c r="I42" s="31">
        <f ca="1">IFERROR(H42/H43,0)</f>
        <v>2.3637758305793892E-2</v>
      </c>
      <c r="J42" s="32">
        <f>IFERROR(H42/C33,0)</f>
        <v>0.3</v>
      </c>
    </row>
    <row r="43" spans="2:10">
      <c r="B43" s="28" t="s">
        <v>205</v>
      </c>
      <c r="C43" s="28">
        <f ca="1">SUM(C36,C37,C38,C39,C40)</f>
        <v>62820742.92837213</v>
      </c>
      <c r="D43" s="33">
        <f ca="1">SUM(D36,D37,D38,D39,D40)</f>
        <v>1</v>
      </c>
      <c r="E43" s="34">
        <f ca="1">SUM(E36,E37,E38,E39,E40)</f>
        <v>12.691558823768261</v>
      </c>
      <c r="G43" s="28" t="s">
        <v>206</v>
      </c>
      <c r="H43" s="28">
        <f ca="1">SUM(H36,H37,H38,H39,H40,H41,H42)</f>
        <v>62820742.928372122</v>
      </c>
      <c r="I43" s="33">
        <f ca="1">SUM(I36,I37,I38,I39,I40,I41,I42)</f>
        <v>0.99999999999999978</v>
      </c>
      <c r="J43" s="34">
        <f ca="1">SUM(J36,J37,J38,J39,J40,J41,J42)</f>
        <v>12.69155882376826</v>
      </c>
    </row>
    <row r="46" spans="2:10">
      <c r="B46" s="7" t="s">
        <v>207</v>
      </c>
      <c r="C46" s="7"/>
      <c r="D46" s="7"/>
      <c r="E46" s="7"/>
    </row>
    <row r="48" spans="2:10">
      <c r="C48" s="35" t="str">
        <f>IF($C8="","Unadjusted","Unadjusted ("&amp;$C8&amp;")")</f>
        <v>Unadjusted (Q4 2026)</v>
      </c>
      <c r="D48" s="35" t="s">
        <v>208</v>
      </c>
      <c r="E48" s="35" t="s">
        <v>209</v>
      </c>
    </row>
    <row r="49" spans="2:5">
      <c r="B49" s="8" t="s">
        <v>42</v>
      </c>
    </row>
    <row r="50" spans="2:5">
      <c r="B50" s="9" t="s">
        <v>43</v>
      </c>
      <c r="C50" s="10">
        <f ca="1">Model!K54+Model!L259</f>
        <v>9441765.7159501426</v>
      </c>
      <c r="D50" s="9">
        <f ca="1">-C50+H40</f>
        <v>-7441765.7159501426</v>
      </c>
      <c r="E50" s="9">
        <f ca="1">C50+D50</f>
        <v>2000000</v>
      </c>
    </row>
    <row r="51" spans="2:5">
      <c r="B51" s="9" t="s">
        <v>44</v>
      </c>
      <c r="C51" s="10">
        <f>Model!L105</f>
        <v>3120524.6411905861</v>
      </c>
      <c r="D51" s="9">
        <v>0</v>
      </c>
      <c r="E51" s="9">
        <f>C51+D51</f>
        <v>3120524.6411905861</v>
      </c>
    </row>
    <row r="52" spans="2:5">
      <c r="B52" s="9" t="s">
        <v>45</v>
      </c>
      <c r="C52" s="10">
        <f>Model!L106</f>
        <v>255000</v>
      </c>
      <c r="D52" s="9">
        <v>0</v>
      </c>
      <c r="E52" s="9">
        <f>C52+D52</f>
        <v>255000</v>
      </c>
    </row>
    <row r="53" spans="2:5">
      <c r="B53" s="9" t="s">
        <v>46</v>
      </c>
      <c r="C53" s="10">
        <f>Model!L107</f>
        <v>100000</v>
      </c>
      <c r="D53" s="9">
        <v>0</v>
      </c>
      <c r="E53" s="9">
        <f>C53+D53</f>
        <v>100000</v>
      </c>
    </row>
    <row r="54" spans="2:5">
      <c r="B54" s="11" t="s">
        <v>47</v>
      </c>
      <c r="C54" s="11">
        <f ca="1">SUM(C50,C51,C52,C53)</f>
        <v>12917290.357140729</v>
      </c>
      <c r="D54" s="11">
        <f ca="1">SUM(D50,D51,D52,D53)</f>
        <v>-7441765.7159501426</v>
      </c>
      <c r="E54" s="11">
        <f ca="1">SUM(E50,E51,E52,E53)</f>
        <v>5475524.6411905866</v>
      </c>
    </row>
    <row r="56" spans="2:5">
      <c r="B56" s="9" t="s">
        <v>48</v>
      </c>
      <c r="C56" s="10">
        <f>Model!L153</f>
        <v>0</v>
      </c>
      <c r="D56" s="9">
        <v>0</v>
      </c>
      <c r="E56" s="9">
        <f>C56+D56</f>
        <v>0</v>
      </c>
    </row>
    <row r="57" spans="2:5">
      <c r="B57" s="9" t="s">
        <v>49</v>
      </c>
      <c r="C57" s="10">
        <f>Model!L160</f>
        <v>320000</v>
      </c>
      <c r="D57" s="9">
        <v>0</v>
      </c>
      <c r="E57" s="9">
        <f>C57+D57</f>
        <v>320000</v>
      </c>
    </row>
    <row r="58" spans="2:5">
      <c r="B58" s="9" t="s">
        <v>50</v>
      </c>
      <c r="C58" s="10">
        <f>Model!L167</f>
        <v>500000</v>
      </c>
      <c r="D58" s="9">
        <f ca="1">SUM(D69,D72,D73,D74,D78,D79,D80,D81)-D50</f>
        <v>48578822.032968923</v>
      </c>
      <c r="E58" s="9">
        <f ca="1">C58+D58</f>
        <v>49078822.032968923</v>
      </c>
    </row>
    <row r="59" spans="2:5">
      <c r="B59" s="9" t="s">
        <v>51</v>
      </c>
      <c r="C59" s="10">
        <f>Model!K63</f>
        <v>175000</v>
      </c>
      <c r="D59" s="9">
        <v>0</v>
      </c>
      <c r="E59" s="9">
        <f>C59+D59</f>
        <v>175000</v>
      </c>
    </row>
    <row r="60" spans="2:5">
      <c r="B60" s="13" t="s">
        <v>52</v>
      </c>
      <c r="C60" s="13">
        <f ca="1">C54+SUM(C56,C57,C58,C59)</f>
        <v>13912290.357140729</v>
      </c>
      <c r="D60" s="13">
        <f ca="1">D54+SUM(D56,D57,D58,D59)</f>
        <v>41137056.317018777</v>
      </c>
      <c r="E60" s="13">
        <f ca="1">E54+SUM(E56,E57,E58,E59)</f>
        <v>55049346.674159512</v>
      </c>
    </row>
    <row r="62" spans="2:5">
      <c r="B62" s="8" t="s">
        <v>53</v>
      </c>
    </row>
    <row r="63" spans="2:5">
      <c r="B63" s="9" t="s">
        <v>54</v>
      </c>
      <c r="C63" s="10">
        <f>Model!L111</f>
        <v>551295.4097837985</v>
      </c>
      <c r="D63" s="9">
        <v>0</v>
      </c>
      <c r="E63" s="9">
        <f>C63+D63</f>
        <v>551295.4097837985</v>
      </c>
    </row>
    <row r="64" spans="2:5">
      <c r="B64" s="9" t="s">
        <v>55</v>
      </c>
      <c r="C64" s="10">
        <f>Model!L112</f>
        <v>410000</v>
      </c>
      <c r="D64" s="9">
        <v>0</v>
      </c>
      <c r="E64" s="9">
        <f>C64+D64</f>
        <v>410000</v>
      </c>
    </row>
    <row r="65" spans="2:5">
      <c r="B65" s="9" t="s">
        <v>56</v>
      </c>
      <c r="C65" s="10">
        <f>Model!L113</f>
        <v>2265000</v>
      </c>
      <c r="D65" s="9">
        <v>0</v>
      </c>
      <c r="E65" s="9">
        <f>C65+D65</f>
        <v>2265000</v>
      </c>
    </row>
    <row r="66" spans="2:5">
      <c r="B66" s="9" t="s">
        <v>57</v>
      </c>
      <c r="C66" s="10">
        <f>Model!L114</f>
        <v>170000</v>
      </c>
      <c r="D66" s="9">
        <v>0</v>
      </c>
      <c r="E66" s="9">
        <f>C66+D66</f>
        <v>170000</v>
      </c>
    </row>
    <row r="67" spans="2:5">
      <c r="B67" s="11" t="s">
        <v>58</v>
      </c>
      <c r="C67" s="11">
        <f>SUM(C63,C64,C65,C66)</f>
        <v>3396295.4097837983</v>
      </c>
      <c r="D67" s="11">
        <f>SUM(D63,D64,D65,D66)</f>
        <v>0</v>
      </c>
      <c r="E67" s="11">
        <f>SUM(E63,E64,E65,E66)</f>
        <v>3396295.4097837983</v>
      </c>
    </row>
    <row r="69" spans="2:5">
      <c r="B69" s="9" t="s">
        <v>59</v>
      </c>
      <c r="C69" s="10">
        <f>Model!L184</f>
        <v>550000</v>
      </c>
      <c r="D69" s="9">
        <f>-C69</f>
        <v>-550000</v>
      </c>
      <c r="E69" s="9">
        <f>C69+D69</f>
        <v>0</v>
      </c>
    </row>
    <row r="70" spans="2:5">
      <c r="B70" s="9" t="s">
        <v>60</v>
      </c>
      <c r="C70" s="10">
        <f>Model!K74</f>
        <v>155000</v>
      </c>
      <c r="D70" s="9">
        <v>0</v>
      </c>
      <c r="E70" s="9">
        <f>C70+D70</f>
        <v>155000</v>
      </c>
    </row>
    <row r="71" spans="2:5">
      <c r="B71" s="9" t="s">
        <v>61</v>
      </c>
      <c r="C71" s="9">
        <f ca="1">C72+C73</f>
        <v>0</v>
      </c>
      <c r="D71" s="9">
        <f ca="1">D72+D73</f>
        <v>19403236.095635276</v>
      </c>
      <c r="E71" s="9">
        <f ca="1">E72+E73</f>
        <v>19403236.095635276</v>
      </c>
    </row>
    <row r="72" spans="2:5" hidden="1" outlineLevel="1">
      <c r="B72" s="9" t="s">
        <v>62</v>
      </c>
      <c r="C72" s="10">
        <f ca="1">Model!L185</f>
        <v>0</v>
      </c>
      <c r="D72" s="9">
        <f ca="1">-C72+C37</f>
        <v>19799220.505750284</v>
      </c>
      <c r="E72" s="9">
        <f ca="1">C72+D72</f>
        <v>19799220.505750284</v>
      </c>
    </row>
    <row r="73" spans="2:5" hidden="1" outlineLevel="1">
      <c r="B73" s="9" t="s">
        <v>63</v>
      </c>
      <c r="C73" s="10">
        <f ca="1">Model!L186</f>
        <v>0</v>
      </c>
      <c r="D73" s="9">
        <f ca="1">-C73-H41</f>
        <v>-395984.41011500568</v>
      </c>
      <c r="E73" s="9">
        <f ca="1">C73+D73</f>
        <v>-395984.41011500568</v>
      </c>
    </row>
    <row r="74" spans="2:5" collapsed="1">
      <c r="B74" s="9" t="s">
        <v>64</v>
      </c>
      <c r="C74" s="10">
        <f ca="1">Model!L187</f>
        <v>0</v>
      </c>
      <c r="D74" s="9">
        <f ca="1">-C74+C38</f>
        <v>4949805.1264375709</v>
      </c>
      <c r="E74" s="9">
        <f ca="1">C74+D74</f>
        <v>4949805.1264375709</v>
      </c>
    </row>
    <row r="75" spans="2:5">
      <c r="B75" s="11" t="s">
        <v>65</v>
      </c>
      <c r="C75" s="11">
        <f ca="1">C67+SUM(C69,C70,C71,C74)</f>
        <v>4101295.4097837983</v>
      </c>
      <c r="D75" s="11">
        <f ca="1">D67+SUM(D69,D70,D71,D74)</f>
        <v>23803041.222072847</v>
      </c>
      <c r="E75" s="11">
        <f ca="1">E67+SUM(E69,E70,E71,E74)</f>
        <v>27904336.631856646</v>
      </c>
    </row>
    <row r="77" spans="2:5">
      <c r="B77" s="8" t="s">
        <v>66</v>
      </c>
    </row>
    <row r="78" spans="2:5">
      <c r="B78" s="9" t="s">
        <v>67</v>
      </c>
      <c r="C78" s="10">
        <f>Model!L211</f>
        <v>10000</v>
      </c>
      <c r="D78" s="9">
        <f>-C78</f>
        <v>-10000</v>
      </c>
      <c r="E78" s="9">
        <f>C78+D78</f>
        <v>0</v>
      </c>
    </row>
    <row r="79" spans="2:5">
      <c r="B79" s="9" t="s">
        <v>68</v>
      </c>
      <c r="C79" s="10">
        <f>Model!L217</f>
        <v>2825200</v>
      </c>
      <c r="D79" s="9">
        <f ca="1">-C79+C36</f>
        <v>20854946.453796558</v>
      </c>
      <c r="E79" s="9">
        <f ca="1">C79+D79</f>
        <v>23680146.453796558</v>
      </c>
    </row>
    <row r="80" spans="2:5">
      <c r="B80" s="9" t="s">
        <v>69</v>
      </c>
      <c r="C80" s="10">
        <f ca="1">Model!L205</f>
        <v>6975794.9473569291</v>
      </c>
      <c r="D80" s="9">
        <f ca="1">-C80-H42</f>
        <v>-8460736.4852882009</v>
      </c>
      <c r="E80" s="9">
        <f ca="1">C80+D80</f>
        <v>-1484941.5379312718</v>
      </c>
    </row>
    <row r="81" spans="2:43">
      <c r="B81" s="9" t="s">
        <v>70</v>
      </c>
      <c r="C81" s="10">
        <f>Model!L223</f>
        <v>0</v>
      </c>
      <c r="D81" s="9">
        <f>-C81+C39</f>
        <v>4949805.1264375709</v>
      </c>
      <c r="E81" s="9">
        <f>C81+D81</f>
        <v>4949805.1264375709</v>
      </c>
    </row>
    <row r="82" spans="2:43">
      <c r="B82" s="11" t="s">
        <v>71</v>
      </c>
      <c r="C82" s="11">
        <f ca="1">SUM(C78,C79,C80,C81)</f>
        <v>9810994.9473569281</v>
      </c>
      <c r="D82" s="11">
        <f ca="1">SUM(D78,D79,D80,D81)</f>
        <v>17334015.09494593</v>
      </c>
      <c r="E82" s="11">
        <f ca="1">SUM(E78,E79,E80,E81)</f>
        <v>27145010.042302858</v>
      </c>
    </row>
    <row r="84" spans="2:43">
      <c r="B84" s="13" t="s">
        <v>72</v>
      </c>
      <c r="C84" s="13">
        <f ca="1">C75+C82</f>
        <v>13912290.357140727</v>
      </c>
      <c r="D84" s="13">
        <f ca="1">D75+D82</f>
        <v>41137056.317018777</v>
      </c>
      <c r="E84" s="13">
        <f ca="1">E75+E82</f>
        <v>55049346.674159504</v>
      </c>
    </row>
    <row r="85" spans="2:43">
      <c r="B85" s="17" t="s">
        <v>73</v>
      </c>
      <c r="C85" s="17">
        <f ca="1">C60-C84</f>
        <v>0</v>
      </c>
      <c r="D85" s="17">
        <f ca="1">D60-D84</f>
        <v>0</v>
      </c>
      <c r="E85" s="17">
        <f ca="1">E60-E84</f>
        <v>0</v>
      </c>
    </row>
    <row r="87" spans="2:43"/>
    <row r="88" spans="2:43">
      <c r="B88" s="7" t="s">
        <v>210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</row>
    <row r="90" spans="2:43">
      <c r="B90" s="8" t="s">
        <v>211</v>
      </c>
    </row>
    <row r="91" spans="2:43">
      <c r="C91" s="4">
        <v>2025</v>
      </c>
      <c r="D91" s="4"/>
      <c r="E91" s="4"/>
      <c r="F91" s="4"/>
      <c r="G91" s="5">
        <v>2025</v>
      </c>
      <c r="I91" s="4">
        <v>2026</v>
      </c>
      <c r="J91" s="4"/>
      <c r="K91" s="4"/>
      <c r="L91" s="4"/>
      <c r="M91" s="5">
        <v>2026</v>
      </c>
      <c r="O91" s="4">
        <v>2027</v>
      </c>
      <c r="P91" s="4"/>
      <c r="Q91" s="4"/>
      <c r="R91" s="4"/>
      <c r="S91" s="5">
        <v>2027</v>
      </c>
      <c r="U91" s="4">
        <v>2028</v>
      </c>
      <c r="V91" s="4"/>
      <c r="W91" s="4"/>
      <c r="X91" s="4"/>
      <c r="Y91" s="5">
        <v>2028</v>
      </c>
      <c r="AA91" s="4">
        <v>2029</v>
      </c>
      <c r="AB91" s="4"/>
      <c r="AC91" s="4"/>
      <c r="AD91" s="4"/>
      <c r="AE91" s="5">
        <v>2029</v>
      </c>
      <c r="AG91" s="4">
        <v>2030</v>
      </c>
      <c r="AH91" s="4"/>
      <c r="AI91" s="4"/>
      <c r="AJ91" s="4"/>
      <c r="AK91" s="5">
        <v>2030</v>
      </c>
      <c r="AM91" s="4">
        <v>2031</v>
      </c>
      <c r="AN91" s="4"/>
      <c r="AO91" s="4"/>
      <c r="AP91" s="4"/>
      <c r="AQ91" s="5">
        <v>2031</v>
      </c>
    </row>
    <row r="92" spans="2:43">
      <c r="C92" s="30" t="s">
        <v>3</v>
      </c>
      <c r="D92" s="30" t="s">
        <v>4</v>
      </c>
      <c r="E92" s="30" t="s">
        <v>5</v>
      </c>
      <c r="F92" s="30" t="s">
        <v>6</v>
      </c>
      <c r="G92" s="30" t="s">
        <v>7</v>
      </c>
      <c r="I92" s="30" t="s">
        <v>3</v>
      </c>
      <c r="J92" s="30" t="s">
        <v>4</v>
      </c>
      <c r="K92" s="36" t="s">
        <v>5</v>
      </c>
      <c r="L92" s="36" t="s">
        <v>6</v>
      </c>
      <c r="M92" s="30" t="s">
        <v>7</v>
      </c>
      <c r="O92" s="30" t="s">
        <v>3</v>
      </c>
      <c r="P92" s="30" t="s">
        <v>4</v>
      </c>
      <c r="Q92" s="30" t="s">
        <v>5</v>
      </c>
      <c r="R92" s="30" t="s">
        <v>6</v>
      </c>
      <c r="S92" s="30" t="s">
        <v>7</v>
      </c>
      <c r="U92" s="30" t="s">
        <v>3</v>
      </c>
      <c r="V92" s="30" t="s">
        <v>4</v>
      </c>
      <c r="W92" s="30" t="s">
        <v>5</v>
      </c>
      <c r="X92" s="30" t="s">
        <v>6</v>
      </c>
      <c r="Y92" s="30" t="s">
        <v>7</v>
      </c>
      <c r="AA92" s="30" t="s">
        <v>3</v>
      </c>
      <c r="AB92" s="30" t="s">
        <v>4</v>
      </c>
      <c r="AC92" s="30" t="s">
        <v>5</v>
      </c>
      <c r="AD92" s="30" t="s">
        <v>6</v>
      </c>
      <c r="AE92" s="30" t="s">
        <v>7</v>
      </c>
      <c r="AG92" s="30" t="s">
        <v>3</v>
      </c>
      <c r="AH92" s="30" t="s">
        <v>4</v>
      </c>
      <c r="AI92" s="30" t="s">
        <v>5</v>
      </c>
      <c r="AJ92" s="30" t="s">
        <v>6</v>
      </c>
      <c r="AK92" s="30" t="s">
        <v>7</v>
      </c>
      <c r="AM92" s="30" t="s">
        <v>3</v>
      </c>
      <c r="AN92" s="30" t="s">
        <v>4</v>
      </c>
      <c r="AO92" s="30" t="s">
        <v>5</v>
      </c>
      <c r="AP92" s="30" t="s">
        <v>6</v>
      </c>
      <c r="AQ92" s="30" t="s">
        <v>7</v>
      </c>
    </row>
    <row r="94" spans="2:43">
      <c r="B94" s="8" t="s">
        <v>211</v>
      </c>
    </row>
    <row r="95" spans="2:43">
      <c r="B95" s="9" t="s">
        <v>212</v>
      </c>
      <c r="C95" s="10">
        <f>IF(SYS!C6=A8,-C36,0)</f>
        <v>0</v>
      </c>
      <c r="D95" s="10">
        <f>IF(SYS!D6=A8,-C36,0)</f>
        <v>0</v>
      </c>
      <c r="E95" s="10">
        <f>IF(SYS!E6=A8,-C36,0)</f>
        <v>0</v>
      </c>
      <c r="F95" s="10">
        <f>IF(SYS!F6=A8,-C36,0)</f>
        <v>0</v>
      </c>
      <c r="G95" s="9">
        <f>SUM(C95:F95)</f>
        <v>0</v>
      </c>
      <c r="I95" s="10">
        <f>IF(SYS!I6=A8,-C36,0)</f>
        <v>0</v>
      </c>
      <c r="J95" s="10">
        <f>IF(SYS!J6=A8,-C36,0)</f>
        <v>0</v>
      </c>
      <c r="K95" s="10">
        <f>IF(SYS!K6=A8,-C36,0)</f>
        <v>0</v>
      </c>
      <c r="L95" s="10">
        <f ca="1">IF(SYS!L6=A8,-C36,0)</f>
        <v>-23680146.453796558</v>
      </c>
      <c r="M95" s="9">
        <f ca="1">SUM(I95:L95)</f>
        <v>-23680146.453796558</v>
      </c>
      <c r="O95" s="10">
        <f>IF(SYS!O6=A8,-C36,0)</f>
        <v>0</v>
      </c>
      <c r="P95" s="10">
        <f>IF(SYS!P6=A8,-C36,0)</f>
        <v>0</v>
      </c>
      <c r="Q95" s="10">
        <f>IF(SYS!Q6=A8,-C36,0)</f>
        <v>0</v>
      </c>
      <c r="R95" s="10">
        <f>IF(SYS!R6=A8,-C36,0)</f>
        <v>0</v>
      </c>
      <c r="S95" s="9">
        <f>SUM(O95:R95)</f>
        <v>0</v>
      </c>
      <c r="U95" s="10">
        <f>IF(SYS!U6=A8,-C36,0)</f>
        <v>0</v>
      </c>
      <c r="V95" s="10">
        <f>IF(SYS!V6=A8,-C36,0)</f>
        <v>0</v>
      </c>
      <c r="W95" s="10">
        <f>IF(SYS!W6=A8,-C36,0)</f>
        <v>0</v>
      </c>
      <c r="X95" s="10">
        <f>IF(SYS!X6=A8,-C36,0)</f>
        <v>0</v>
      </c>
      <c r="Y95" s="9">
        <f>SUM(U95:X95)</f>
        <v>0</v>
      </c>
      <c r="AA95" s="10">
        <f>IF(SYS!AA6=A8,-C36,0)</f>
        <v>0</v>
      </c>
      <c r="AB95" s="10">
        <f>IF(SYS!AB6=A8,-C36,0)</f>
        <v>0</v>
      </c>
      <c r="AC95" s="10">
        <f>IF(SYS!AC6=A8,-C36,0)</f>
        <v>0</v>
      </c>
      <c r="AD95" s="10">
        <f>IF(SYS!AD6=A8,-C36,0)</f>
        <v>0</v>
      </c>
      <c r="AE95" s="9">
        <f>SUM(AA95:AD95)</f>
        <v>0</v>
      </c>
      <c r="AG95" s="10">
        <f>IF(SYS!AG6=A8,-C36,0)</f>
        <v>0</v>
      </c>
      <c r="AH95" s="10">
        <f>IF(SYS!AH6=A8,-C36,0)</f>
        <v>0</v>
      </c>
      <c r="AI95" s="10">
        <f>IF(SYS!AI6=A8,-C36,0)</f>
        <v>0</v>
      </c>
      <c r="AJ95" s="10">
        <f>IF(SYS!AJ6=A8,-C36,0)</f>
        <v>0</v>
      </c>
      <c r="AK95" s="9">
        <f>SUM(AG95:AJ95)</f>
        <v>0</v>
      </c>
      <c r="AM95" s="10">
        <f>IF(SYS!AM6=A8,-C36,0)</f>
        <v>0</v>
      </c>
      <c r="AN95" s="10">
        <f>IF(SYS!AN6=A8,-C36,0)</f>
        <v>0</v>
      </c>
      <c r="AO95" s="10">
        <f>IF(SYS!AO6=A8,-C36,0)</f>
        <v>0</v>
      </c>
      <c r="AP95" s="10">
        <f>IF(SYS!AP6=A8,-C36,0)</f>
        <v>0</v>
      </c>
      <c r="AQ95" s="9">
        <f>SUM(AM95:AP95)</f>
        <v>0</v>
      </c>
    </row>
    <row r="96" spans="2:43">
      <c r="B96" s="9" t="s">
        <v>213</v>
      </c>
      <c r="C96" s="16">
        <v>0</v>
      </c>
      <c r="D96" s="16">
        <v>0</v>
      </c>
      <c r="E96" s="16">
        <v>0</v>
      </c>
      <c r="F96" s="16">
        <v>0</v>
      </c>
      <c r="G96" s="9">
        <f>SUM(C96:F96)</f>
        <v>0</v>
      </c>
      <c r="I96" s="16">
        <v>0</v>
      </c>
      <c r="J96" s="16">
        <v>0</v>
      </c>
      <c r="K96" s="10">
        <f>IF(SYS!K6=A18,C28,0)</f>
        <v>0</v>
      </c>
      <c r="L96" s="10">
        <f>IF(SYS!L6=A18,C28,0)</f>
        <v>0</v>
      </c>
      <c r="M96" s="9">
        <f>SUM(I96:L96)</f>
        <v>0</v>
      </c>
      <c r="O96" s="10">
        <f>IF(SYS!O6=A18,C28,0)</f>
        <v>0</v>
      </c>
      <c r="P96" s="10">
        <f>IF(SYS!P6=A18,C28,0)</f>
        <v>0</v>
      </c>
      <c r="Q96" s="10">
        <f>IF(SYS!Q6=A18,C28,0)</f>
        <v>0</v>
      </c>
      <c r="R96" s="10">
        <f>IF(SYS!R6=A18,C28,0)</f>
        <v>0</v>
      </c>
      <c r="S96" s="9">
        <f>SUM(O96:R96)</f>
        <v>0</v>
      </c>
      <c r="U96" s="10">
        <f>IF(SYS!U6=A18,C28,0)</f>
        <v>0</v>
      </c>
      <c r="V96" s="10">
        <f>IF(SYS!V6=A18,C28,0)</f>
        <v>0</v>
      </c>
      <c r="W96" s="10">
        <f>IF(SYS!W6=A18,C28,0)</f>
        <v>0</v>
      </c>
      <c r="X96" s="10">
        <f>IF(SYS!X6=A18,C28,0)</f>
        <v>0</v>
      </c>
      <c r="Y96" s="9">
        <f>SUM(U96:X96)</f>
        <v>0</v>
      </c>
      <c r="AA96" s="10">
        <f>IF(SYS!AA6=A18,C28,0)</f>
        <v>0</v>
      </c>
      <c r="AB96" s="10">
        <f>IF(SYS!AB6=A18,C28,0)</f>
        <v>0</v>
      </c>
      <c r="AC96" s="10">
        <f>IF(SYS!AC6=A18,C28,0)</f>
        <v>0</v>
      </c>
      <c r="AD96" s="10">
        <f>IF(SYS!AD6=A18,C28,0)</f>
        <v>0</v>
      </c>
      <c r="AE96" s="9">
        <f>SUM(AA96:AD96)</f>
        <v>0</v>
      </c>
      <c r="AG96" s="10">
        <f>IF(SYS!AG6=A18,C28,0)</f>
        <v>0</v>
      </c>
      <c r="AH96" s="10">
        <f>IF(SYS!AH6=A18,C28,0)</f>
        <v>0</v>
      </c>
      <c r="AI96" s="10">
        <f>IF(SYS!AI6=A18,C28,0)</f>
        <v>0</v>
      </c>
      <c r="AJ96" s="10">
        <f>IF(SYS!AJ6=A18,C28,0)</f>
        <v>0</v>
      </c>
      <c r="AK96" s="9">
        <f>SUM(AG96:AJ96)</f>
        <v>0</v>
      </c>
      <c r="AM96" s="10">
        <f>IF(SYS!AM6=A18,C28,0)</f>
        <v>0</v>
      </c>
      <c r="AN96" s="10">
        <f>IF(SYS!AN6=A18,C28,0)</f>
        <v>0</v>
      </c>
      <c r="AO96" s="10">
        <f>IF(SYS!AO6=A18,C28,0)</f>
        <v>0</v>
      </c>
      <c r="AP96" s="10">
        <f ca="1">IF(SYS!AP6=A18,C28,0)</f>
        <v>161229368.04091758</v>
      </c>
      <c r="AQ96" s="9">
        <f ca="1">SUM(AM96:AP96)</f>
        <v>161229368.04091758</v>
      </c>
    </row>
    <row r="97" spans="2:43">
      <c r="B97" s="28" t="s">
        <v>214</v>
      </c>
      <c r="C97" s="28">
        <f>C95+C96</f>
        <v>0</v>
      </c>
      <c r="D97" s="28">
        <f>D95+D96</f>
        <v>0</v>
      </c>
      <c r="E97" s="28">
        <f>E95+E96</f>
        <v>0</v>
      </c>
      <c r="F97" s="28">
        <f>F95+F96</f>
        <v>0</v>
      </c>
      <c r="G97" s="28">
        <f>SUM(C97:F97)</f>
        <v>0</v>
      </c>
      <c r="I97" s="28">
        <f>I95+I96</f>
        <v>0</v>
      </c>
      <c r="J97" s="28">
        <f>J95+J96</f>
        <v>0</v>
      </c>
      <c r="K97" s="28">
        <f>K95+K96</f>
        <v>0</v>
      </c>
      <c r="L97" s="28">
        <f ca="1">L95+L96</f>
        <v>-23680146.453796558</v>
      </c>
      <c r="M97" s="28">
        <f ca="1">SUM(I97:L97)</f>
        <v>-23680146.453796558</v>
      </c>
      <c r="O97" s="28">
        <f>O95+O96</f>
        <v>0</v>
      </c>
      <c r="P97" s="28">
        <f>P95+P96</f>
        <v>0</v>
      </c>
      <c r="Q97" s="28">
        <f>Q95+Q96</f>
        <v>0</v>
      </c>
      <c r="R97" s="28">
        <f>R95+R96</f>
        <v>0</v>
      </c>
      <c r="S97" s="28">
        <f>SUM(O97:R97)</f>
        <v>0</v>
      </c>
      <c r="U97" s="28">
        <f>U95+U96</f>
        <v>0</v>
      </c>
      <c r="V97" s="28">
        <f>V95+V96</f>
        <v>0</v>
      </c>
      <c r="W97" s="28">
        <f>W95+W96</f>
        <v>0</v>
      </c>
      <c r="X97" s="28">
        <f>X95+X96</f>
        <v>0</v>
      </c>
      <c r="Y97" s="28">
        <f>SUM(U97:X97)</f>
        <v>0</v>
      </c>
      <c r="AA97" s="28">
        <f>AA95+AA96</f>
        <v>0</v>
      </c>
      <c r="AB97" s="28">
        <f>AB95+AB96</f>
        <v>0</v>
      </c>
      <c r="AC97" s="28">
        <f>AC95+AC96</f>
        <v>0</v>
      </c>
      <c r="AD97" s="28">
        <f>AD95+AD96</f>
        <v>0</v>
      </c>
      <c r="AE97" s="28">
        <f>SUM(AA97:AD97)</f>
        <v>0</v>
      </c>
      <c r="AG97" s="28">
        <f>AG95+AG96</f>
        <v>0</v>
      </c>
      <c r="AH97" s="28">
        <f>AH95+AH96</f>
        <v>0</v>
      </c>
      <c r="AI97" s="28">
        <f>AI95+AI96</f>
        <v>0</v>
      </c>
      <c r="AJ97" s="28">
        <f>AJ95+AJ96</f>
        <v>0</v>
      </c>
      <c r="AK97" s="28">
        <f>SUM(AG97:AJ97)</f>
        <v>0</v>
      </c>
      <c r="AM97" s="28">
        <f>AM95+AM96</f>
        <v>0</v>
      </c>
      <c r="AN97" s="28">
        <f>AN95+AN96</f>
        <v>0</v>
      </c>
      <c r="AO97" s="28">
        <f>AO95+AO96</f>
        <v>0</v>
      </c>
      <c r="AP97" s="28">
        <f ca="1">AP95+AP96</f>
        <v>161229368.04091758</v>
      </c>
      <c r="AQ97" s="28">
        <f ca="1">SUM(AM97:AP97)</f>
        <v>161229368.04091758</v>
      </c>
    </row>
    <row r="100" spans="2:43">
      <c r="B100" s="7" t="s">
        <v>215</v>
      </c>
      <c r="C100" s="7"/>
    </row>
    <row r="101" spans="2:43">
      <c r="C101" s="23">
        <f>C97</f>
        <v>0</v>
      </c>
      <c r="D101" s="23">
        <f>D97</f>
        <v>0</v>
      </c>
      <c r="E101" s="23">
        <f>E97</f>
        <v>0</v>
      </c>
      <c r="F101" s="23">
        <f>F97</f>
        <v>0</v>
      </c>
      <c r="G101" s="23"/>
      <c r="I101" s="23">
        <f>I97</f>
        <v>0</v>
      </c>
      <c r="J101" s="23">
        <f>J97</f>
        <v>0</v>
      </c>
      <c r="K101" s="23">
        <f>K97</f>
        <v>0</v>
      </c>
      <c r="L101" s="23">
        <f ca="1">L97</f>
        <v>-23680146.453796558</v>
      </c>
      <c r="M101" s="23"/>
      <c r="O101" s="23">
        <f>O97</f>
        <v>0</v>
      </c>
      <c r="P101" s="23">
        <f>P97</f>
        <v>0</v>
      </c>
      <c r="Q101" s="23">
        <f>Q97</f>
        <v>0</v>
      </c>
      <c r="R101" s="23">
        <f>R97</f>
        <v>0</v>
      </c>
      <c r="S101" s="23"/>
      <c r="U101" s="23">
        <f>U97</f>
        <v>0</v>
      </c>
      <c r="V101" s="23">
        <f>V97</f>
        <v>0</v>
      </c>
      <c r="W101" s="23">
        <f>W97</f>
        <v>0</v>
      </c>
      <c r="X101" s="23">
        <f>X97</f>
        <v>0</v>
      </c>
      <c r="Y101" s="23"/>
      <c r="AA101" s="23">
        <f>AA97</f>
        <v>0</v>
      </c>
      <c r="AB101" s="23">
        <f>AB97</f>
        <v>0</v>
      </c>
      <c r="AC101" s="23">
        <f>AC97</f>
        <v>0</v>
      </c>
      <c r="AD101" s="23">
        <f>AD97</f>
        <v>0</v>
      </c>
      <c r="AE101" s="23"/>
      <c r="AG101" s="23">
        <f>AG97</f>
        <v>0</v>
      </c>
      <c r="AH101" s="23">
        <f>AH97</f>
        <v>0</v>
      </c>
      <c r="AI101" s="23">
        <f>AI97</f>
        <v>0</v>
      </c>
      <c r="AJ101" s="23">
        <f>AJ97</f>
        <v>0</v>
      </c>
      <c r="AK101" s="23"/>
      <c r="AM101" s="23">
        <f>AM97</f>
        <v>0</v>
      </c>
      <c r="AN101" s="23">
        <f>AN97</f>
        <v>0</v>
      </c>
      <c r="AO101" s="23">
        <f>AO97</f>
        <v>0</v>
      </c>
      <c r="AP101" s="23">
        <f ca="1">AP97</f>
        <v>161229368.04091758</v>
      </c>
      <c r="AQ101" s="23"/>
    </row>
    <row r="102" spans="2:43">
      <c r="B102" s="24" t="s">
        <v>216</v>
      </c>
      <c r="C102" s="37">
        <f ca="1">XIRR(INDEX(C101:AP101,1,MATCH(1,INDEX((C101:AP101&lt;0)*1,0),0)):AP101,INDEX(SYS!C4:'SYS'!AP4,1,MATCH(1,INDEX((C101:AP101&lt;0)*1,0),0)):'SYS'!AP4)</f>
        <v>0.4673060595989228</v>
      </c>
    </row>
    <row r="104" spans="2:43">
      <c r="D104" s="4" t="s">
        <v>218</v>
      </c>
      <c r="E104" s="39"/>
      <c r="F104" s="39"/>
      <c r="G104" s="39"/>
      <c r="H104" s="39"/>
    </row>
    <row r="105" spans="2:43">
      <c r="C105" s="40">
        <f ca="1">IFERROR(C102,0)</f>
        <v>0.4673060595989228</v>
      </c>
      <c r="D105" s="41">
        <f>E105-0.5</f>
        <v>3</v>
      </c>
      <c r="E105" s="41">
        <f>F105-0.5</f>
        <v>3.5</v>
      </c>
      <c r="F105" s="41">
        <v>4</v>
      </c>
      <c r="G105" s="41">
        <f>F105+0.5</f>
        <v>4.5</v>
      </c>
      <c r="H105" s="41">
        <f>G105+0.5</f>
        <v>5</v>
      </c>
    </row>
    <row r="106" spans="2:43">
      <c r="C106" s="43">
        <f>C107-0.5</f>
        <v>9</v>
      </c>
      <c r="D106" s="31">
        <f t="dataTable" ref="D106:H110" dt2D="1" dtr="0" r1="E37" r2="C12" ca="1"/>
        <v>0.4529152929782867</v>
      </c>
      <c r="E106" s="31">
        <v>0.47405819296836849</v>
      </c>
      <c r="F106" s="31">
        <v>0.49792763590812683</v>
      </c>
      <c r="G106" s="31">
        <v>0.52522206902503965</v>
      </c>
      <c r="H106" s="44">
        <v>0.55692704319953923</v>
      </c>
    </row>
    <row r="107" spans="2:43">
      <c r="C107" s="43">
        <f>C108-0.5</f>
        <v>9.5</v>
      </c>
      <c r="D107" s="31">
        <v>0.44130752682685848</v>
      </c>
      <c r="E107" s="31">
        <v>0.46026602387428284</v>
      </c>
      <c r="F107" s="31">
        <v>0.48143461346626271</v>
      </c>
      <c r="G107" s="31">
        <v>0.50532402396202081</v>
      </c>
      <c r="H107" s="44">
        <v>0.53263284564018265</v>
      </c>
    </row>
    <row r="108" spans="2:43">
      <c r="B108" s="42" t="s">
        <v>178</v>
      </c>
      <c r="C108" s="43">
        <v>10</v>
      </c>
      <c r="D108" s="31">
        <v>0.43116562962532046</v>
      </c>
      <c r="E108" s="31">
        <v>0.44832425713539126</v>
      </c>
      <c r="F108" s="45">
        <v>0.4673060595989228</v>
      </c>
      <c r="G108" s="31">
        <v>0.48849532008171082</v>
      </c>
      <c r="H108" s="44">
        <v>0.51240492463111875</v>
      </c>
    </row>
    <row r="109" spans="2:43">
      <c r="C109" s="43">
        <f>C108+0.5</f>
        <v>10.5</v>
      </c>
      <c r="D109" s="31">
        <v>0.42222333550453195</v>
      </c>
      <c r="E109" s="31">
        <v>0.43787590861320491</v>
      </c>
      <c r="F109" s="31">
        <v>0.4550547659397125</v>
      </c>
      <c r="G109" s="31">
        <v>0.47405605912208559</v>
      </c>
      <c r="H109" s="44">
        <v>0.49526724219322205</v>
      </c>
    </row>
    <row r="110" spans="2:43">
      <c r="C110" s="43">
        <f>C109+0.5</f>
        <v>11</v>
      </c>
      <c r="D110" s="46">
        <v>0.41427612900733946</v>
      </c>
      <c r="E110" s="46">
        <v>0.42865181565284738</v>
      </c>
      <c r="F110" s="46">
        <v>0.4443213522434234</v>
      </c>
      <c r="G110" s="46">
        <v>0.46151756644248965</v>
      </c>
      <c r="H110" s="47">
        <v>0.4805403411388397</v>
      </c>
    </row>
    <row r="113" spans="2:8">
      <c r="B113" s="24" t="s">
        <v>217</v>
      </c>
      <c r="C113" s="38">
        <f ca="1">IFERROR(IF(OR((C36)&lt;=0,(C28)&lt;0),0,(C28)/(C36)),0)</f>
        <v>6.8086305274969368</v>
      </c>
    </row>
    <row r="115" spans="2:8">
      <c r="D115" s="4" t="s">
        <v>218</v>
      </c>
      <c r="E115" s="39"/>
      <c r="F115" s="39"/>
      <c r="G115" s="39"/>
      <c r="H115" s="39"/>
    </row>
    <row r="116" spans="2:8">
      <c r="C116" s="48">
        <f ca="1">C113</f>
        <v>6.8086305274969368</v>
      </c>
      <c r="D116" s="41">
        <f>E116-0.5</f>
        <v>3</v>
      </c>
      <c r="E116" s="41">
        <f>F116-0.5</f>
        <v>3.5</v>
      </c>
      <c r="F116" s="41">
        <v>4</v>
      </c>
      <c r="G116" s="41">
        <f>F116+0.5</f>
        <v>4.5</v>
      </c>
      <c r="H116" s="41">
        <f>G116+0.5</f>
        <v>5</v>
      </c>
    </row>
    <row r="117" spans="2:8">
      <c r="C117" s="43">
        <f>C118-0.5</f>
        <v>9</v>
      </c>
      <c r="D117" s="32">
        <f t="dataTable" ref="D117:H121" dt2D="1" dtr="0" r1="E37" r2="C12" ca="1"/>
        <v>6.4810588823519799</v>
      </c>
      <c r="E117" s="32">
        <v>6.9668237916386024</v>
      </c>
      <c r="F117" s="32">
        <v>7.5497914948785354</v>
      </c>
      <c r="G117" s="32">
        <v>8.2635694620700324</v>
      </c>
      <c r="H117" s="49">
        <v>9.1594219307996099</v>
      </c>
    </row>
    <row r="118" spans="2:8">
      <c r="C118" s="43">
        <f>C119-0.5</f>
        <v>9.5</v>
      </c>
      <c r="D118" s="32">
        <v>6.2261306162744239</v>
      </c>
      <c r="E118" s="32">
        <v>6.6467661435234895</v>
      </c>
      <c r="F118" s="32">
        <v>7.1429903033734909</v>
      </c>
      <c r="G118" s="32">
        <v>7.7381406168950431</v>
      </c>
      <c r="H118" s="49">
        <v>8.4663981408641753</v>
      </c>
    </row>
    <row r="119" spans="2:8">
      <c r="B119" s="42" t="s">
        <v>178</v>
      </c>
      <c r="C119" s="43">
        <v>10</v>
      </c>
      <c r="D119" s="32">
        <v>6.0100216772372477</v>
      </c>
      <c r="E119" s="32">
        <v>6.3792517562930255</v>
      </c>
      <c r="F119" s="50">
        <v>6.8086305274969305</v>
      </c>
      <c r="G119" s="32">
        <v>7.3149380569593276</v>
      </c>
      <c r="H119" s="49">
        <v>7.9219601412296861</v>
      </c>
    </row>
    <row r="120" spans="2:8">
      <c r="C120" s="43">
        <f>C119+0.5</f>
        <v>10.5</v>
      </c>
      <c r="D120" s="32">
        <v>5.8244925548267377</v>
      </c>
      <c r="E120" s="32">
        <v>6.1523232481923742</v>
      </c>
      <c r="F120" s="32">
        <v>6.5289441109530308</v>
      </c>
      <c r="G120" s="32">
        <v>6.9667732679437639</v>
      </c>
      <c r="H120" s="49">
        <v>7.4829489516957794</v>
      </c>
    </row>
    <row r="121" spans="2:8">
      <c r="C121" s="43">
        <f>C120+0.5</f>
        <v>11</v>
      </c>
      <c r="D121" s="51">
        <v>5.6634814739154802</v>
      </c>
      <c r="E121" s="51">
        <v>5.9573956384129483</v>
      </c>
      <c r="F121" s="51">
        <v>6.2915345697222085</v>
      </c>
      <c r="G121" s="51">
        <v>6.67531413034013</v>
      </c>
      <c r="H121" s="52">
        <v>7.1214449888851412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6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6" customHeight="1" outlineLevelRow="1" outlineLevelCol="1"/>
  <cols>
    <col min="1" max="1" width="3" customWidth="1"/>
    <col min="2" max="2" width="40" customWidth="1"/>
    <col min="3" max="4" width="10.5" bestFit="1" customWidth="1" outlineLevel="1"/>
    <col min="5" max="6" width="10.83203125" bestFit="1" customWidth="1" outlineLevel="1"/>
    <col min="7" max="7" width="10.83203125" bestFit="1" customWidth="1"/>
    <col min="8" max="8" width="4" customWidth="1"/>
    <col min="9" max="12" width="10.83203125" bestFit="1" customWidth="1" outlineLevel="1"/>
    <col min="13" max="13" width="11.5" bestFit="1" customWidth="1"/>
    <col min="14" max="14" width="4" customWidth="1"/>
    <col min="15" max="18" width="10.83203125" bestFit="1" customWidth="1" outlineLevel="1"/>
    <col min="19" max="19" width="11.5" bestFit="1" customWidth="1"/>
    <col min="20" max="20" width="4" customWidth="1"/>
    <col min="21" max="24" width="10.83203125" bestFit="1" customWidth="1" outlineLevel="1"/>
    <col min="25" max="25" width="11.5" bestFit="1" customWidth="1"/>
    <col min="26" max="26" width="4" customWidth="1"/>
    <col min="27" max="30" width="10.83203125" bestFit="1" customWidth="1" outlineLevel="1"/>
    <col min="31" max="31" width="11.5" bestFit="1" customWidth="1"/>
    <col min="32" max="32" width="4" customWidth="1"/>
    <col min="33" max="36" width="10.83203125" bestFit="1" customWidth="1" outlineLevel="1"/>
    <col min="37" max="37" width="11.5" bestFit="1" customWidth="1"/>
    <col min="38" max="38" width="4" customWidth="1"/>
    <col min="39" max="42" width="10.83203125" bestFit="1" customWidth="1" outlineLevel="1"/>
    <col min="43" max="43" width="11.5" bestFit="1" customWidth="1"/>
  </cols>
  <sheetData>
    <row r="1" spans="1:43" ht="22" customHeight="1">
      <c r="A1" s="1" t="s">
        <v>303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>
      <c r="A2" s="2" t="s">
        <v>0</v>
      </c>
    </row>
    <row r="3" spans="1:43">
      <c r="A3" s="3" t="s">
        <v>1</v>
      </c>
      <c r="C3" s="4">
        <v>2025</v>
      </c>
      <c r="D3" s="4"/>
      <c r="E3" s="4"/>
      <c r="F3" s="4"/>
      <c r="G3" s="5">
        <v>2025</v>
      </c>
      <c r="I3" s="4">
        <v>2026</v>
      </c>
      <c r="J3" s="4"/>
      <c r="K3" s="4"/>
      <c r="L3" s="4"/>
      <c r="M3" s="5">
        <v>2026</v>
      </c>
      <c r="O3" s="4">
        <v>2027</v>
      </c>
      <c r="P3" s="4"/>
      <c r="Q3" s="4"/>
      <c r="R3" s="4"/>
      <c r="S3" s="5">
        <v>2027</v>
      </c>
      <c r="U3" s="4">
        <v>2028</v>
      </c>
      <c r="V3" s="4"/>
      <c r="W3" s="4"/>
      <c r="X3" s="4"/>
      <c r="Y3" s="5">
        <v>2028</v>
      </c>
      <c r="AA3" s="4">
        <v>2029</v>
      </c>
      <c r="AB3" s="4"/>
      <c r="AC3" s="4"/>
      <c r="AD3" s="4"/>
      <c r="AE3" s="5">
        <v>2029</v>
      </c>
      <c r="AG3" s="4">
        <v>2030</v>
      </c>
      <c r="AH3" s="4"/>
      <c r="AI3" s="4"/>
      <c r="AJ3" s="4"/>
      <c r="AK3" s="5">
        <v>2030</v>
      </c>
      <c r="AM3" s="4">
        <v>2031</v>
      </c>
      <c r="AN3" s="4"/>
      <c r="AO3" s="4"/>
      <c r="AP3" s="4"/>
      <c r="AQ3" s="5">
        <v>2031</v>
      </c>
    </row>
    <row r="4" spans="1:43">
      <c r="A4" s="3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I4" s="5" t="s">
        <v>3</v>
      </c>
      <c r="J4" s="5" t="s">
        <v>4</v>
      </c>
      <c r="K4" s="6" t="s">
        <v>5</v>
      </c>
      <c r="L4" s="6" t="s">
        <v>6</v>
      </c>
      <c r="M4" s="5" t="s">
        <v>7</v>
      </c>
      <c r="O4" s="5" t="s">
        <v>3</v>
      </c>
      <c r="P4" s="5" t="s">
        <v>4</v>
      </c>
      <c r="Q4" s="5" t="s">
        <v>5</v>
      </c>
      <c r="R4" s="5" t="s">
        <v>6</v>
      </c>
      <c r="S4" s="5" t="s">
        <v>7</v>
      </c>
      <c r="U4" s="5" t="s">
        <v>3</v>
      </c>
      <c r="V4" s="5" t="s">
        <v>4</v>
      </c>
      <c r="W4" s="5" t="s">
        <v>5</v>
      </c>
      <c r="X4" s="5" t="s">
        <v>6</v>
      </c>
      <c r="Y4" s="5" t="s">
        <v>7</v>
      </c>
      <c r="AA4" s="5" t="s">
        <v>3</v>
      </c>
      <c r="AB4" s="5" t="s">
        <v>4</v>
      </c>
      <c r="AC4" s="5" t="s">
        <v>5</v>
      </c>
      <c r="AD4" s="5" t="s">
        <v>6</v>
      </c>
      <c r="AE4" s="5" t="s">
        <v>7</v>
      </c>
      <c r="AG4" s="5" t="s">
        <v>3</v>
      </c>
      <c r="AH4" s="5" t="s">
        <v>4</v>
      </c>
      <c r="AI4" s="5" t="s">
        <v>5</v>
      </c>
      <c r="AJ4" s="5" t="s">
        <v>6</v>
      </c>
      <c r="AK4" s="5" t="s">
        <v>7</v>
      </c>
      <c r="AM4" s="5" t="s">
        <v>3</v>
      </c>
      <c r="AN4" s="5" t="s">
        <v>4</v>
      </c>
      <c r="AO4" s="5" t="s">
        <v>5</v>
      </c>
      <c r="AP4" s="5" t="s">
        <v>6</v>
      </c>
      <c r="AQ4" s="5" t="s">
        <v>7</v>
      </c>
    </row>
    <row r="6" spans="1:43">
      <c r="B6" s="7" t="s">
        <v>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8" spans="1:43">
      <c r="B8" s="8" t="s">
        <v>9</v>
      </c>
    </row>
    <row r="9" spans="1:43">
      <c r="B9" s="9" t="s">
        <v>10</v>
      </c>
      <c r="C9" s="10">
        <f>IS!C9</f>
        <v>2800000</v>
      </c>
      <c r="D9" s="10">
        <f>IS!D9</f>
        <v>3080000</v>
      </c>
      <c r="E9" s="10">
        <f>IS!E9</f>
        <v>3388000</v>
      </c>
      <c r="F9" s="10">
        <f>IS!F9</f>
        <v>3727000</v>
      </c>
      <c r="G9" s="9">
        <f>SUM(C9:F9)</f>
        <v>12995000</v>
      </c>
      <c r="I9" s="10">
        <f>IS!I9</f>
        <v>4100000</v>
      </c>
      <c r="J9" s="10">
        <f>IS!J9</f>
        <v>4550000</v>
      </c>
      <c r="K9" s="10">
        <f>IS!K9</f>
        <v>4811725.6637168135</v>
      </c>
      <c r="L9" s="10">
        <f>IS!L9</f>
        <v>5073451.327433628</v>
      </c>
      <c r="M9" s="9">
        <f>SUM(I9:L9)</f>
        <v>18535176.991150443</v>
      </c>
      <c r="O9" s="10">
        <f>IS!O9</f>
        <v>5315044.2477876106</v>
      </c>
      <c r="P9" s="10">
        <f>IS!P9</f>
        <v>5556637.1681415923</v>
      </c>
      <c r="Q9" s="10">
        <f>IS!Q9</f>
        <v>5798230.0884955749</v>
      </c>
      <c r="R9" s="10">
        <f>IS!R9</f>
        <v>6019690.2654867256</v>
      </c>
      <c r="S9" s="9">
        <f>SUM(O9:R9)</f>
        <v>22689601.769911502</v>
      </c>
      <c r="U9" s="10">
        <f>IS!U9</f>
        <v>6241150.4424778763</v>
      </c>
      <c r="V9" s="10">
        <f>IS!V9</f>
        <v>6462610.6194690261</v>
      </c>
      <c r="W9" s="10">
        <f>IS!W9</f>
        <v>6663938.0530973449</v>
      </c>
      <c r="X9" s="10">
        <f>IS!X9</f>
        <v>6865265.4867256638</v>
      </c>
      <c r="Y9" s="9">
        <f>SUM(U9:X9)</f>
        <v>26232964.601769909</v>
      </c>
      <c r="AA9" s="10">
        <f>IS!AA9</f>
        <v>7066592.9203539817</v>
      </c>
      <c r="AB9" s="10">
        <f>IS!AB9</f>
        <v>7247787.6106194686</v>
      </c>
      <c r="AC9" s="10">
        <f>IS!AC9</f>
        <v>7428982.3008849556</v>
      </c>
      <c r="AD9" s="10">
        <f>IS!AD9</f>
        <v>7610176.9911504425</v>
      </c>
      <c r="AE9" s="9">
        <f>SUM(AA9:AD9)</f>
        <v>29353539.823008846</v>
      </c>
      <c r="AG9" s="10">
        <f>IS!AG9</f>
        <v>7791371.6814159285</v>
      </c>
      <c r="AH9" s="10">
        <f>IS!AH9</f>
        <v>7952433.6283185836</v>
      </c>
      <c r="AI9" s="10">
        <f>IS!AI9</f>
        <v>8113495.5752212387</v>
      </c>
      <c r="AJ9" s="10">
        <f>IS!AJ9</f>
        <v>8274557.5221238937</v>
      </c>
      <c r="AK9" s="9">
        <f>SUM(AG9:AJ9)</f>
        <v>32131858.407079645</v>
      </c>
      <c r="AM9" s="10">
        <f>IS!AM9</f>
        <v>8435619.4690265488</v>
      </c>
      <c r="AN9" s="10">
        <f>IS!AN9</f>
        <v>8576548.672566371</v>
      </c>
      <c r="AO9" s="10">
        <f>IS!AO9</f>
        <v>8717477.8761061952</v>
      </c>
      <c r="AP9" s="10">
        <f>IS!AP9</f>
        <v>8858407.0796460174</v>
      </c>
      <c r="AQ9" s="9">
        <f>SUM(AM9:AP9)</f>
        <v>34588053.097345129</v>
      </c>
    </row>
    <row r="10" spans="1:43">
      <c r="B10" s="9" t="s">
        <v>11</v>
      </c>
      <c r="C10" s="10">
        <f>IS!C10</f>
        <v>280000</v>
      </c>
      <c r="D10" s="10">
        <f>IS!D10</f>
        <v>310000</v>
      </c>
      <c r="E10" s="10">
        <f>IS!E10</f>
        <v>340000</v>
      </c>
      <c r="F10" s="10">
        <f>IS!F10</f>
        <v>360000</v>
      </c>
      <c r="G10" s="9">
        <f>SUM(C10:F10)</f>
        <v>1290000</v>
      </c>
      <c r="I10" s="10">
        <f>IS!I10</f>
        <v>390000</v>
      </c>
      <c r="J10" s="10">
        <f>IS!J10</f>
        <v>420000</v>
      </c>
      <c r="K10" s="10">
        <f>IS!K10</f>
        <v>374000.00000000006</v>
      </c>
      <c r="L10" s="10">
        <f>IS!L10</f>
        <v>396000.00000000006</v>
      </c>
      <c r="M10" s="9">
        <f>SUM(I10:L10)</f>
        <v>1580000</v>
      </c>
      <c r="O10" s="10">
        <f>IS!O10</f>
        <v>429000.00000000006</v>
      </c>
      <c r="P10" s="10">
        <f>IS!P10</f>
        <v>462000.00000000006</v>
      </c>
      <c r="Q10" s="10">
        <f>IS!Q10</f>
        <v>411400.00000000012</v>
      </c>
      <c r="R10" s="10">
        <f>IS!R10</f>
        <v>435600.00000000012</v>
      </c>
      <c r="S10" s="9">
        <f>SUM(O10:R10)</f>
        <v>1738000.0000000005</v>
      </c>
      <c r="U10" s="10">
        <f>IS!U10</f>
        <v>471900.00000000012</v>
      </c>
      <c r="V10" s="10">
        <f>IS!V10</f>
        <v>508200.00000000012</v>
      </c>
      <c r="W10" s="10">
        <f>IS!W10</f>
        <v>452540.00000000017</v>
      </c>
      <c r="X10" s="10">
        <f>IS!X10</f>
        <v>479160.00000000017</v>
      </c>
      <c r="Y10" s="9">
        <f>SUM(U10:X10)</f>
        <v>1911800.0000000007</v>
      </c>
      <c r="AA10" s="10">
        <f>IS!AA10</f>
        <v>519090.00000000017</v>
      </c>
      <c r="AB10" s="10">
        <f>IS!AB10</f>
        <v>559020.00000000012</v>
      </c>
      <c r="AC10" s="10">
        <f>IS!AC10</f>
        <v>497794.00000000023</v>
      </c>
      <c r="AD10" s="10">
        <f>IS!AD10</f>
        <v>527076.00000000023</v>
      </c>
      <c r="AE10" s="9">
        <f>SUM(AA10:AD10)</f>
        <v>2102980.0000000009</v>
      </c>
      <c r="AG10" s="10">
        <f>IS!AG10</f>
        <v>570999.00000000023</v>
      </c>
      <c r="AH10" s="10">
        <f>IS!AH10</f>
        <v>614922.00000000023</v>
      </c>
      <c r="AI10" s="10">
        <f>IS!AI10</f>
        <v>547573.40000000026</v>
      </c>
      <c r="AJ10" s="10">
        <f>IS!AJ10</f>
        <v>579783.60000000033</v>
      </c>
      <c r="AK10" s="9">
        <f>SUM(AG10:AJ10)</f>
        <v>2313278.0000000009</v>
      </c>
      <c r="AM10" s="10">
        <f>IS!AM10</f>
        <v>628098.90000000026</v>
      </c>
      <c r="AN10" s="10">
        <f>IS!AN10</f>
        <v>676414.2000000003</v>
      </c>
      <c r="AO10" s="10">
        <f>IS!AO10</f>
        <v>602330.74000000034</v>
      </c>
      <c r="AP10" s="10">
        <f>IS!AP10</f>
        <v>637761.96000000043</v>
      </c>
      <c r="AQ10" s="9">
        <f>SUM(AM10:AP10)</f>
        <v>2544605.8000000012</v>
      </c>
    </row>
    <row r="11" spans="1:43">
      <c r="B11" s="9" t="s">
        <v>12</v>
      </c>
      <c r="C11" s="10">
        <f>IS!C11</f>
        <v>45000</v>
      </c>
      <c r="D11" s="10">
        <f>IS!D11</f>
        <v>50000</v>
      </c>
      <c r="E11" s="10">
        <f>IS!E11</f>
        <v>55000</v>
      </c>
      <c r="F11" s="10">
        <f>IS!F11</f>
        <v>60000</v>
      </c>
      <c r="G11" s="9">
        <f>SUM(C11:F11)</f>
        <v>210000</v>
      </c>
      <c r="I11" s="10">
        <f>IS!I11</f>
        <v>65000</v>
      </c>
      <c r="J11" s="10">
        <f>IS!J11</f>
        <v>70000</v>
      </c>
      <c r="K11" s="10">
        <f>IS!K11</f>
        <v>60500.000000000007</v>
      </c>
      <c r="L11" s="10">
        <f>IS!L11</f>
        <v>66000</v>
      </c>
      <c r="M11" s="9">
        <f>SUM(I11:L11)</f>
        <v>261500</v>
      </c>
      <c r="O11" s="10">
        <f>IS!O11</f>
        <v>71500</v>
      </c>
      <c r="P11" s="10">
        <f>IS!P11</f>
        <v>77000</v>
      </c>
      <c r="Q11" s="10">
        <f>IS!Q11</f>
        <v>66550.000000000015</v>
      </c>
      <c r="R11" s="10">
        <f>IS!R11</f>
        <v>72600</v>
      </c>
      <c r="S11" s="9">
        <f>SUM(O11:R11)</f>
        <v>287650</v>
      </c>
      <c r="U11" s="10">
        <f>IS!U11</f>
        <v>78650</v>
      </c>
      <c r="V11" s="10">
        <f>IS!V11</f>
        <v>84700</v>
      </c>
      <c r="W11" s="10">
        <f>IS!W11</f>
        <v>73205.000000000029</v>
      </c>
      <c r="X11" s="10">
        <f>IS!X11</f>
        <v>79860</v>
      </c>
      <c r="Y11" s="9">
        <f>SUM(U11:X11)</f>
        <v>316415</v>
      </c>
      <c r="AA11" s="10">
        <f>IS!AA11</f>
        <v>86515</v>
      </c>
      <c r="AB11" s="10">
        <f>IS!AB11</f>
        <v>93170.000000000015</v>
      </c>
      <c r="AC11" s="10">
        <f>IS!AC11</f>
        <v>80525.500000000044</v>
      </c>
      <c r="AD11" s="10">
        <f>IS!AD11</f>
        <v>87846</v>
      </c>
      <c r="AE11" s="9">
        <f>SUM(AA11:AD11)</f>
        <v>348056.50000000006</v>
      </c>
      <c r="AG11" s="10">
        <f>IS!AG11</f>
        <v>95166.500000000015</v>
      </c>
      <c r="AH11" s="10">
        <f>IS!AH11</f>
        <v>102487.00000000003</v>
      </c>
      <c r="AI11" s="10">
        <f>IS!AI11</f>
        <v>88578.050000000061</v>
      </c>
      <c r="AJ11" s="10">
        <f>IS!AJ11</f>
        <v>96630.6</v>
      </c>
      <c r="AK11" s="9">
        <f>SUM(AG11:AJ11)</f>
        <v>382862.15000000014</v>
      </c>
      <c r="AM11" s="10">
        <f>IS!AM11</f>
        <v>104683.15000000002</v>
      </c>
      <c r="AN11" s="10">
        <f>IS!AN11</f>
        <v>112735.70000000004</v>
      </c>
      <c r="AO11" s="10">
        <f>IS!AO11</f>
        <v>97435.855000000069</v>
      </c>
      <c r="AP11" s="10">
        <f>IS!AP11</f>
        <v>106293.66000000002</v>
      </c>
      <c r="AQ11" s="9">
        <f>SUM(AM11:AP11)</f>
        <v>421148.36500000017</v>
      </c>
    </row>
    <row r="12" spans="1:43">
      <c r="B12" s="11" t="s">
        <v>13</v>
      </c>
      <c r="C12" s="11">
        <f>SUM(C9,C10,C11)</f>
        <v>3125000</v>
      </c>
      <c r="D12" s="11">
        <f>SUM(D9,D10,D11)</f>
        <v>3440000</v>
      </c>
      <c r="E12" s="11">
        <f>SUM(E9,E10,E11)</f>
        <v>3783000</v>
      </c>
      <c r="F12" s="11">
        <f>SUM(F9,F10,F11)</f>
        <v>4147000</v>
      </c>
      <c r="G12" s="11">
        <f>SUM(C12:F12)</f>
        <v>14495000</v>
      </c>
      <c r="I12" s="11">
        <f>SUM(I9,I10,I11)</f>
        <v>4555000</v>
      </c>
      <c r="J12" s="11">
        <f>SUM(J9,J10,J11)</f>
        <v>5040000</v>
      </c>
      <c r="K12" s="11">
        <f>SUM(K9,K10,K11)</f>
        <v>5246225.6637168135</v>
      </c>
      <c r="L12" s="11">
        <f>SUM(L9,L10,L11)</f>
        <v>5535451.327433628</v>
      </c>
      <c r="M12" s="11">
        <f>SUM(I12:L12)</f>
        <v>20376676.991150443</v>
      </c>
      <c r="O12" s="11">
        <f>SUM(O9,O10,O11)</f>
        <v>5815544.2477876106</v>
      </c>
      <c r="P12" s="11">
        <f>SUM(P9,P10,P11)</f>
        <v>6095637.1681415923</v>
      </c>
      <c r="Q12" s="11">
        <f>SUM(Q9,Q10,Q11)</f>
        <v>6276180.0884955749</v>
      </c>
      <c r="R12" s="11">
        <f>SUM(R9,R10,R11)</f>
        <v>6527890.2654867256</v>
      </c>
      <c r="S12" s="11">
        <f>SUM(O12:R12)</f>
        <v>24715251.769911502</v>
      </c>
      <c r="U12" s="11">
        <f>SUM(U9,U10,U11)</f>
        <v>6791700.4424778763</v>
      </c>
      <c r="V12" s="11">
        <f>SUM(V9,V10,V11)</f>
        <v>7055510.6194690261</v>
      </c>
      <c r="W12" s="11">
        <f>SUM(W9,W10,W11)</f>
        <v>7189683.0530973449</v>
      </c>
      <c r="X12" s="11">
        <f>SUM(X9,X10,X11)</f>
        <v>7424285.4867256638</v>
      </c>
      <c r="Y12" s="11">
        <f>SUM(U12:X12)</f>
        <v>28461179.601769909</v>
      </c>
      <c r="AA12" s="11">
        <f>SUM(AA9,AA10,AA11)</f>
        <v>7672197.9203539817</v>
      </c>
      <c r="AB12" s="11">
        <f>SUM(AB9,AB10,AB11)</f>
        <v>7899977.6106194686</v>
      </c>
      <c r="AC12" s="11">
        <f>SUM(AC9,AC10,AC11)</f>
        <v>8007301.8008849556</v>
      </c>
      <c r="AD12" s="11">
        <f>SUM(AD9,AD10,AD11)</f>
        <v>8225098.9911504425</v>
      </c>
      <c r="AE12" s="11">
        <f>SUM(AA12:AD12)</f>
        <v>31804576.323008846</v>
      </c>
      <c r="AG12" s="11">
        <f>SUM(AG9,AG10,AG11)</f>
        <v>8457537.1814159285</v>
      </c>
      <c r="AH12" s="11">
        <f>SUM(AH9,AH10,AH11)</f>
        <v>8669842.6283185836</v>
      </c>
      <c r="AI12" s="11">
        <f>SUM(AI9,AI10,AI11)</f>
        <v>8749647.0252212398</v>
      </c>
      <c r="AJ12" s="11">
        <f>SUM(AJ9,AJ10,AJ11)</f>
        <v>8950971.722123893</v>
      </c>
      <c r="AK12" s="11">
        <f>SUM(AG12:AJ12)</f>
        <v>34827998.557079643</v>
      </c>
      <c r="AM12" s="11">
        <f>SUM(AM9,AM10,AM11)</f>
        <v>9168401.5190265495</v>
      </c>
      <c r="AN12" s="11">
        <f>SUM(AN9,AN10,AN11)</f>
        <v>9365698.5725663714</v>
      </c>
      <c r="AO12" s="11">
        <f>SUM(AO9,AO10,AO11)</f>
        <v>9417244.4711061958</v>
      </c>
      <c r="AP12" s="11">
        <f>SUM(AP9,AP10,AP11)</f>
        <v>9602462.6996460184</v>
      </c>
      <c r="AQ12" s="11">
        <f>SUM(AM12:AP12)</f>
        <v>37553807.262345135</v>
      </c>
    </row>
    <row r="13" spans="1:43">
      <c r="B13" s="12" t="s">
        <v>14</v>
      </c>
      <c r="C13" s="12">
        <f>IFERROR(C12/0-1,0)</f>
        <v>0</v>
      </c>
      <c r="D13" s="12">
        <f>IFERROR(D12/0-1,0)</f>
        <v>0</v>
      </c>
      <c r="E13" s="12">
        <f>IFERROR(E12/0-1,0)</f>
        <v>0</v>
      </c>
      <c r="F13" s="12">
        <f>IFERROR(F12/0-1,0)</f>
        <v>0</v>
      </c>
      <c r="G13" s="12">
        <f>IFERROR(G12/0-1,0)</f>
        <v>0</v>
      </c>
      <c r="I13" s="12">
        <f>IFERROR(I12/C12-1,0)</f>
        <v>0.45760000000000001</v>
      </c>
      <c r="J13" s="12">
        <f>IFERROR(J12/D12-1,0)</f>
        <v>0.46511627906976738</v>
      </c>
      <c r="K13" s="12">
        <f>IFERROR(K12/E12-1,0)</f>
        <v>0.38678976043267599</v>
      </c>
      <c r="L13" s="12">
        <f>IFERROR(L12/F12-1,0)</f>
        <v>0.3348086152480414</v>
      </c>
      <c r="M13" s="12">
        <f>IFERROR(M12/G12-1,0)</f>
        <v>0.40577281760265205</v>
      </c>
      <c r="O13" s="12">
        <f>IFERROR(O12/I12-1,0)</f>
        <v>0.27673858348794966</v>
      </c>
      <c r="P13" s="12">
        <f>IFERROR(P12/J12-1,0)</f>
        <v>0.20945181907571286</v>
      </c>
      <c r="Q13" s="12">
        <f>IFERROR(Q12/K12-1,0)</f>
        <v>0.19632293591600214</v>
      </c>
      <c r="R13" s="12">
        <f>IFERROR(R12/L12-1,0)</f>
        <v>0.17928780859016547</v>
      </c>
      <c r="S13" s="12">
        <f>IFERROR(S12/M12-1,0)</f>
        <v>0.21291866091047607</v>
      </c>
      <c r="U13" s="12">
        <f>IFERROR(U12/O12-1,0)</f>
        <v>0.16785293914006783</v>
      </c>
      <c r="V13" s="12">
        <f>IFERROR(V12/P12-1,0)</f>
        <v>0.15746892816129932</v>
      </c>
      <c r="W13" s="12">
        <f>IFERROR(W12/Q12-1,0)</f>
        <v>0.14555078912987995</v>
      </c>
      <c r="X13" s="12">
        <f>IFERROR(X12/R12-1,0)</f>
        <v>0.13731775271686519</v>
      </c>
      <c r="Y13" s="12">
        <f>IFERROR(Y12/S12-1,0)</f>
        <v>0.15156340978159588</v>
      </c>
      <c r="AA13" s="12">
        <f>IFERROR(AA12/U12-1,0)</f>
        <v>0.12964315569178209</v>
      </c>
      <c r="AB13" s="12">
        <f>IFERROR(AB12/V12-1,0)</f>
        <v>0.11968899725275928</v>
      </c>
      <c r="AC13" s="12">
        <f>IFERROR(AC12/W12-1,0)</f>
        <v>0.1137211114522465</v>
      </c>
      <c r="AD13" s="12">
        <f>IFERROR(AD12/X12-1,0)</f>
        <v>0.10786405046742908</v>
      </c>
      <c r="AE13" s="12">
        <f>IFERROR(AE12/Y12-1,0)</f>
        <v>0.11747217676919552</v>
      </c>
      <c r="AG13" s="12">
        <f>IFERROR(AG12/AA12-1,0)</f>
        <v>0.10236170510910281</v>
      </c>
      <c r="AH13" s="12">
        <f>IFERROR(AH12/AB12-1,0)</f>
        <v>9.7451544250483968E-2</v>
      </c>
      <c r="AI13" s="12">
        <f>IFERROR(AI12/AC12-1,0)</f>
        <v>9.2708535633593936E-2</v>
      </c>
      <c r="AJ13" s="12">
        <f>IFERROR(AJ12/AD12-1,0)</f>
        <v>8.8250941630542368E-2</v>
      </c>
      <c r="AK13" s="12">
        <f>IFERROR(AK12/AE12-1,0)</f>
        <v>9.5062490484538076E-2</v>
      </c>
      <c r="AM13" s="12">
        <f>IFERROR(AM12/AG12-1,0)</f>
        <v>8.4050985808567402E-2</v>
      </c>
      <c r="AN13" s="12">
        <f>IFERROR(AN12/AH12-1,0)</f>
        <v>8.0261658034586514E-2</v>
      </c>
      <c r="AO13" s="12">
        <f>IFERROR(AO12/AI12-1,0)</f>
        <v>7.6299928895483093E-2</v>
      </c>
      <c r="AP13" s="12">
        <f>IFERROR(AP12/AJ12-1,0)</f>
        <v>7.2784385622831405E-2</v>
      </c>
      <c r="AQ13" s="12">
        <f>IFERROR(AQ12/AK12-1,0)</f>
        <v>7.8264867870548427E-2</v>
      </c>
    </row>
    <row r="15" spans="1:43">
      <c r="B15" s="8" t="s">
        <v>15</v>
      </c>
    </row>
    <row r="16" spans="1:43">
      <c r="B16" s="9" t="s">
        <v>16</v>
      </c>
      <c r="C16" s="10">
        <f>IS!C16</f>
        <v>-312500</v>
      </c>
      <c r="D16" s="10">
        <f>IS!D16</f>
        <v>-340000</v>
      </c>
      <c r="E16" s="10">
        <f>IS!E16</f>
        <v>-370000</v>
      </c>
      <c r="F16" s="10">
        <f>IS!F16</f>
        <v>-395000</v>
      </c>
      <c r="G16" s="9">
        <f>SUM(C16:F16)</f>
        <v>-1417500</v>
      </c>
      <c r="I16" s="10">
        <f>IS!I16</f>
        <v>-425000</v>
      </c>
      <c r="J16" s="10">
        <f>IS!J16</f>
        <v>-460000</v>
      </c>
      <c r="K16" s="10">
        <f>IS!K16</f>
        <v>-495282.33434395125</v>
      </c>
      <c r="L16" s="10">
        <f>IS!L16</f>
        <v>-522587.36677298992</v>
      </c>
      <c r="M16" s="9">
        <f>SUM(I16:L16)</f>
        <v>-1902869.7011169412</v>
      </c>
      <c r="O16" s="10">
        <f>IS!O16</f>
        <v>-549030.20097769541</v>
      </c>
      <c r="P16" s="10">
        <f>IS!P16</f>
        <v>-575473.03518240084</v>
      </c>
      <c r="Q16" s="10">
        <f>IS!Q16</f>
        <v>-592517.61632968672</v>
      </c>
      <c r="R16" s="10">
        <f>IS!R16</f>
        <v>-616280.91055862431</v>
      </c>
      <c r="S16" s="9">
        <f>SUM(O16:R16)</f>
        <v>-2333301.7630484072</v>
      </c>
      <c r="U16" s="10">
        <f>IS!U16</f>
        <v>-641186.53388846375</v>
      </c>
      <c r="V16" s="10">
        <f>IS!V16</f>
        <v>-666092.15721830318</v>
      </c>
      <c r="W16" s="10">
        <f>IS!W16</f>
        <v>-678759.02295982791</v>
      </c>
      <c r="X16" s="10">
        <f>IS!X16</f>
        <v>-700907.220238838</v>
      </c>
      <c r="Y16" s="9">
        <f>SUM(U16:X16)</f>
        <v>-2686944.9343054327</v>
      </c>
      <c r="AA16" s="10">
        <f>IS!AA16</f>
        <v>-724311.97952884005</v>
      </c>
      <c r="AB16" s="10">
        <f>IS!AB16</f>
        <v>-745816.05959368916</v>
      </c>
      <c r="AC16" s="10">
        <f>IS!AC16</f>
        <v>-755948.25345906045</v>
      </c>
      <c r="AD16" s="10">
        <f>IS!AD16</f>
        <v>-776509.91201566556</v>
      </c>
      <c r="AE16" s="9">
        <f>SUM(AA16:AD16)</f>
        <v>-3002586.2045972552</v>
      </c>
      <c r="AG16" s="10">
        <f>IS!AG16</f>
        <v>-798453.78878436179</v>
      </c>
      <c r="AH16" s="10">
        <f>IS!AH16</f>
        <v>-818496.98632790509</v>
      </c>
      <c r="AI16" s="10">
        <f>IS!AI16</f>
        <v>-826031.10905202292</v>
      </c>
      <c r="AJ16" s="10">
        <f>IS!AJ16</f>
        <v>-845037.64293649758</v>
      </c>
      <c r="AK16" s="9">
        <f>SUM(AG16:AJ16)</f>
        <v>-3288019.527100787</v>
      </c>
      <c r="AM16" s="10">
        <f>IS!AM16</f>
        <v>-865564.61685427302</v>
      </c>
      <c r="AN16" s="10">
        <f>IS!AN16</f>
        <v>-884190.91154689516</v>
      </c>
      <c r="AO16" s="10">
        <f>IS!AO16</f>
        <v>-889057.22393814928</v>
      </c>
      <c r="AP16" s="10">
        <f>IS!AP16</f>
        <v>-906543.1886057962</v>
      </c>
      <c r="AQ16" s="9">
        <f>SUM(AM16:AP16)</f>
        <v>-3545355.9409451135</v>
      </c>
    </row>
    <row r="17" spans="2:43">
      <c r="B17" s="9" t="s">
        <v>17</v>
      </c>
      <c r="C17" s="10">
        <f>IS!C17</f>
        <v>-187500</v>
      </c>
      <c r="D17" s="10">
        <f>IS!D17</f>
        <v>-200000</v>
      </c>
      <c r="E17" s="10">
        <f>IS!E17</f>
        <v>-215000</v>
      </c>
      <c r="F17" s="10">
        <f>IS!F17</f>
        <v>-230000</v>
      </c>
      <c r="G17" s="9">
        <f>SUM(C17:F17)</f>
        <v>-832500</v>
      </c>
      <c r="I17" s="10">
        <f>IS!I17</f>
        <v>-250000</v>
      </c>
      <c r="J17" s="10">
        <f>IS!J17</f>
        <v>-270000</v>
      </c>
      <c r="K17" s="10">
        <f>IS!K17</f>
        <v>-289527.58891088556</v>
      </c>
      <c r="L17" s="10">
        <f>IS!L17</f>
        <v>-305489.31347912556</v>
      </c>
      <c r="M17" s="9">
        <f>SUM(I17:L17)</f>
        <v>-1115016.9023900111</v>
      </c>
      <c r="O17" s="10">
        <f>IS!O17</f>
        <v>-320947.02214422403</v>
      </c>
      <c r="P17" s="10">
        <f>IS!P17</f>
        <v>-336404.73080932244</v>
      </c>
      <c r="Q17" s="10">
        <f>IS!Q17</f>
        <v>-346368.49519455194</v>
      </c>
      <c r="R17" s="10">
        <f>IS!R17</f>
        <v>-360259.8230405121</v>
      </c>
      <c r="S17" s="9">
        <f>SUM(O17:R17)</f>
        <v>-1363980.0711886105</v>
      </c>
      <c r="U17" s="10">
        <f>IS!U17</f>
        <v>-374818.9231193845</v>
      </c>
      <c r="V17" s="10">
        <f>IS!V17</f>
        <v>-389378.02319825685</v>
      </c>
      <c r="W17" s="10">
        <f>IS!W17</f>
        <v>-396782.702999848</v>
      </c>
      <c r="X17" s="10">
        <f>IS!X17</f>
        <v>-409729.89233461081</v>
      </c>
      <c r="Y17" s="9">
        <f>SUM(U17:X17)</f>
        <v>-1570709.5416521002</v>
      </c>
      <c r="AA17" s="10">
        <f>IS!AA17</f>
        <v>-423411.63112557703</v>
      </c>
      <c r="AB17" s="10">
        <f>IS!AB17</f>
        <v>-435982.28834711789</v>
      </c>
      <c r="AC17" s="10">
        <f>IS!AC17</f>
        <v>-441905.27299001731</v>
      </c>
      <c r="AD17" s="10">
        <f>IS!AD17</f>
        <v>-453925.01811940555</v>
      </c>
      <c r="AE17" s="9">
        <f>SUM(AA17:AD17)</f>
        <v>-1755224.2105821176</v>
      </c>
      <c r="AG17" s="10">
        <f>IS!AG17</f>
        <v>-466752.76765061758</v>
      </c>
      <c r="AH17" s="10">
        <f>IS!AH17</f>
        <v>-478469.43561240425</v>
      </c>
      <c r="AI17" s="10">
        <f>IS!AI17</f>
        <v>-482873.66373768542</v>
      </c>
      <c r="AJ17" s="10">
        <f>IS!AJ17</f>
        <v>-493984.32839810412</v>
      </c>
      <c r="AK17" s="9">
        <f>SUM(AG17:AJ17)</f>
        <v>-1922080.1953988113</v>
      </c>
      <c r="AM17" s="10">
        <f>IS!AM17</f>
        <v>-505983.79790052917</v>
      </c>
      <c r="AN17" s="10">
        <f>IS!AN17</f>
        <v>-516872.1858335287</v>
      </c>
      <c r="AO17" s="10">
        <f>IS!AO17</f>
        <v>-519716.88994637225</v>
      </c>
      <c r="AP17" s="10">
        <f>IS!AP17</f>
        <v>-529938.67424786708</v>
      </c>
      <c r="AQ17" s="9">
        <f>SUM(AM17:AP17)</f>
        <v>-2072511.547928297</v>
      </c>
    </row>
    <row r="18" spans="2:43">
      <c r="B18" s="9" t="s">
        <v>18</v>
      </c>
      <c r="C18" s="10">
        <f>IS!C18</f>
        <v>-168000</v>
      </c>
      <c r="D18" s="10">
        <f>IS!D18</f>
        <v>-186000</v>
      </c>
      <c r="E18" s="10">
        <f>IS!E18</f>
        <v>-204000</v>
      </c>
      <c r="F18" s="10">
        <f>IS!F18</f>
        <v>-216000</v>
      </c>
      <c r="G18" s="9">
        <f>SUM(C18:F18)</f>
        <v>-774000</v>
      </c>
      <c r="I18" s="10">
        <f>IS!I18</f>
        <v>-234000</v>
      </c>
      <c r="J18" s="10">
        <f>IS!J18</f>
        <v>-252000</v>
      </c>
      <c r="K18" s="10">
        <f>IS!K18</f>
        <v>-271995.05470113561</v>
      </c>
      <c r="L18" s="10">
        <f>IS!L18</f>
        <v>-286990.20650478353</v>
      </c>
      <c r="M18" s="9">
        <f>SUM(I18:L18)</f>
        <v>-1044985.2612059191</v>
      </c>
      <c r="O18" s="10">
        <f>IS!O18</f>
        <v>-301511.86342091172</v>
      </c>
      <c r="P18" s="10">
        <f>IS!P18</f>
        <v>-316033.52033703978</v>
      </c>
      <c r="Q18" s="10">
        <f>IS!Q18</f>
        <v>-325393.9223946961</v>
      </c>
      <c r="R18" s="10">
        <f>IS!R18</f>
        <v>-338444.05171586521</v>
      </c>
      <c r="S18" s="9">
        <f>SUM(O18:R18)</f>
        <v>-1281383.3578685129</v>
      </c>
      <c r="U18" s="10">
        <f>IS!U18</f>
        <v>-352121.51588171045</v>
      </c>
      <c r="V18" s="10">
        <f>IS!V18</f>
        <v>-365798.98004755564</v>
      </c>
      <c r="W18" s="10">
        <f>IS!W18</f>
        <v>-372755.264577311</v>
      </c>
      <c r="X18" s="10">
        <f>IS!X18</f>
        <v>-384918.42831787834</v>
      </c>
      <c r="Y18" s="9">
        <f>SUM(U18:X18)</f>
        <v>-1475594.1888244555</v>
      </c>
      <c r="AA18" s="10">
        <f>IS!AA18</f>
        <v>-397771.66038758936</v>
      </c>
      <c r="AB18" s="10">
        <f>IS!AB18</f>
        <v>-409581.09316552966</v>
      </c>
      <c r="AC18" s="10">
        <f>IS!AC18</f>
        <v>-415145.40756471903</v>
      </c>
      <c r="AD18" s="10">
        <f>IS!AD18</f>
        <v>-426437.28909580148</v>
      </c>
      <c r="AE18" s="9">
        <f>SUM(AA18:AD18)</f>
        <v>-1648935.4502136395</v>
      </c>
      <c r="AG18" s="10">
        <f>IS!AG18</f>
        <v>-438488.24578894203</v>
      </c>
      <c r="AH18" s="10">
        <f>IS!AH18</f>
        <v>-449495.40319031186</v>
      </c>
      <c r="AI18" s="10">
        <f>IS!AI18</f>
        <v>-453632.9303750557</v>
      </c>
      <c r="AJ18" s="10">
        <f>IS!AJ18</f>
        <v>-464070.7814048818</v>
      </c>
      <c r="AK18" s="9">
        <f>SUM(AG18:AJ18)</f>
        <v>-1805687.3607591912</v>
      </c>
      <c r="AM18" s="10">
        <f>IS!AM18</f>
        <v>-475343.61511297198</v>
      </c>
      <c r="AN18" s="10">
        <f>IS!AN18</f>
        <v>-485572.64952929126</v>
      </c>
      <c r="AO18" s="10">
        <f>IS!AO18</f>
        <v>-488245.09070732206</v>
      </c>
      <c r="AP18" s="10">
        <f>IS!AP18</f>
        <v>-497847.88811494346</v>
      </c>
      <c r="AQ18" s="9">
        <f>SUM(AM18:AP18)</f>
        <v>-1947009.2434645288</v>
      </c>
    </row>
    <row r="19" spans="2:43">
      <c r="B19" s="11" t="s">
        <v>19</v>
      </c>
      <c r="C19" s="11">
        <f>SUM(C16,C17,C18)</f>
        <v>-668000</v>
      </c>
      <c r="D19" s="11">
        <f>SUM(D16,D17,D18)</f>
        <v>-726000</v>
      </c>
      <c r="E19" s="11">
        <f>SUM(E16,E17,E18)</f>
        <v>-789000</v>
      </c>
      <c r="F19" s="11">
        <f>SUM(F16,F17,F18)</f>
        <v>-841000</v>
      </c>
      <c r="G19" s="11">
        <f>SUM(C19:F19)</f>
        <v>-3024000</v>
      </c>
      <c r="I19" s="11">
        <f>SUM(I16,I17,I18)</f>
        <v>-909000</v>
      </c>
      <c r="J19" s="11">
        <f>SUM(J16,J17,J18)</f>
        <v>-982000</v>
      </c>
      <c r="K19" s="11">
        <f>SUM(K16,K17,K18)</f>
        <v>-1056804.9779559723</v>
      </c>
      <c r="L19" s="11">
        <f>SUM(L16,L17,L18)</f>
        <v>-1115066.8867568991</v>
      </c>
      <c r="M19" s="11">
        <f>SUM(I19:L19)</f>
        <v>-4062871.8647128716</v>
      </c>
      <c r="O19" s="11">
        <f>SUM(O16,O17,O18)</f>
        <v>-1171489.0865428313</v>
      </c>
      <c r="P19" s="11">
        <f>SUM(P16,P17,P18)</f>
        <v>-1227911.286328763</v>
      </c>
      <c r="Q19" s="11">
        <f>SUM(Q16,Q17,Q18)</f>
        <v>-1264280.0339189349</v>
      </c>
      <c r="R19" s="11">
        <f>SUM(R16,R17,R18)</f>
        <v>-1314984.7853150016</v>
      </c>
      <c r="S19" s="11">
        <f>SUM(O19:R19)</f>
        <v>-4978665.1921055308</v>
      </c>
      <c r="U19" s="11">
        <f>SUM(U16,U17,U18)</f>
        <v>-1368126.9728895586</v>
      </c>
      <c r="V19" s="11">
        <f>SUM(V16,V17,V18)</f>
        <v>-1421269.1604641157</v>
      </c>
      <c r="W19" s="11">
        <f>SUM(W16,W17,W18)</f>
        <v>-1448296.9905369869</v>
      </c>
      <c r="X19" s="11">
        <f>SUM(X16,X17,X18)</f>
        <v>-1495555.5408913272</v>
      </c>
      <c r="Y19" s="11">
        <f>SUM(U19:X19)</f>
        <v>-5733248.6647819877</v>
      </c>
      <c r="AA19" s="11">
        <f>SUM(AA16,AA17,AA18)</f>
        <v>-1545495.2710420063</v>
      </c>
      <c r="AB19" s="11">
        <f>SUM(AB16,AB17,AB18)</f>
        <v>-1591379.4411063367</v>
      </c>
      <c r="AC19" s="11">
        <f>SUM(AC16,AC17,AC18)</f>
        <v>-1612998.9340137967</v>
      </c>
      <c r="AD19" s="11">
        <f>SUM(AD16,AD17,AD18)</f>
        <v>-1656872.2192308726</v>
      </c>
      <c r="AE19" s="11">
        <f>SUM(AA19:AD19)</f>
        <v>-6406745.8653930128</v>
      </c>
      <c r="AG19" s="11">
        <f>SUM(AG16,AG17,AG18)</f>
        <v>-1703694.8022239215</v>
      </c>
      <c r="AH19" s="11">
        <f>SUM(AH16,AH17,AH18)</f>
        <v>-1746461.8251306214</v>
      </c>
      <c r="AI19" s="11">
        <f>SUM(AI16,AI17,AI18)</f>
        <v>-1762537.703164764</v>
      </c>
      <c r="AJ19" s="11">
        <f>SUM(AJ16,AJ17,AJ18)</f>
        <v>-1803092.7527394835</v>
      </c>
      <c r="AK19" s="11">
        <f>SUM(AG19:AJ19)</f>
        <v>-7015787.08325879</v>
      </c>
      <c r="AM19" s="11">
        <f>SUM(AM16,AM17,AM18)</f>
        <v>-1846892.0298677741</v>
      </c>
      <c r="AN19" s="11">
        <f>SUM(AN16,AN17,AN18)</f>
        <v>-1886635.7469097152</v>
      </c>
      <c r="AO19" s="11">
        <f>SUM(AO16,AO17,AO18)</f>
        <v>-1897019.2045918438</v>
      </c>
      <c r="AP19" s="11">
        <f>SUM(AP16,AP17,AP18)</f>
        <v>-1934329.7509686067</v>
      </c>
      <c r="AQ19" s="11">
        <f>SUM(AM19:AP19)</f>
        <v>-7564876.7323379405</v>
      </c>
    </row>
    <row r="21" spans="2:43">
      <c r="B21" s="13" t="s">
        <v>20</v>
      </c>
      <c r="C21" s="13">
        <f>C12+C19</f>
        <v>2457000</v>
      </c>
      <c r="D21" s="13">
        <f>D12+D19</f>
        <v>2714000</v>
      </c>
      <c r="E21" s="13">
        <f>E12+E19</f>
        <v>2994000</v>
      </c>
      <c r="F21" s="13">
        <f>F12+F19</f>
        <v>3306000</v>
      </c>
      <c r="G21" s="13">
        <f>SUM(C21:F21)</f>
        <v>11471000</v>
      </c>
      <c r="I21" s="13">
        <f>I12+I19</f>
        <v>3646000</v>
      </c>
      <c r="J21" s="13">
        <f>J12+J19</f>
        <v>4058000</v>
      </c>
      <c r="K21" s="13">
        <f>K12+K19</f>
        <v>4189420.6857608412</v>
      </c>
      <c r="L21" s="13">
        <f>L12+L19</f>
        <v>4420384.4406767292</v>
      </c>
      <c r="M21" s="13">
        <f>SUM(I21:L21)</f>
        <v>16313805.126437571</v>
      </c>
      <c r="O21" s="13">
        <f>O12+O19</f>
        <v>4644055.1612447798</v>
      </c>
      <c r="P21" s="13">
        <f>P12+P19</f>
        <v>4867725.8818128295</v>
      </c>
      <c r="Q21" s="13">
        <f>Q12+Q19</f>
        <v>5011900.05457664</v>
      </c>
      <c r="R21" s="13">
        <f>R12+R19</f>
        <v>5212905.4801717242</v>
      </c>
      <c r="S21" s="13">
        <f>SUM(O21:R21)</f>
        <v>19736586.577805974</v>
      </c>
      <c r="U21" s="13">
        <f>U12+U19</f>
        <v>5423573.4695883179</v>
      </c>
      <c r="V21" s="13">
        <f>V12+V19</f>
        <v>5634241.4590049107</v>
      </c>
      <c r="W21" s="13">
        <f>W12+W19</f>
        <v>5741386.0625603581</v>
      </c>
      <c r="X21" s="13">
        <f>X12+X19</f>
        <v>5928729.9458343368</v>
      </c>
      <c r="Y21" s="13">
        <f>SUM(U21:X21)</f>
        <v>22727930.936987922</v>
      </c>
      <c r="AA21" s="13">
        <f>AA12+AA19</f>
        <v>6126702.6493119756</v>
      </c>
      <c r="AB21" s="13">
        <f>AB12+AB19</f>
        <v>6308598.1695131324</v>
      </c>
      <c r="AC21" s="13">
        <f>AC12+AC19</f>
        <v>6394302.8668711586</v>
      </c>
      <c r="AD21" s="13">
        <f>AD12+AD19</f>
        <v>6568226.7719195699</v>
      </c>
      <c r="AE21" s="13">
        <f>SUM(AA21:AD21)</f>
        <v>25397830.457615837</v>
      </c>
      <c r="AG21" s="13">
        <f>AG12+AG19</f>
        <v>6753842.3791920068</v>
      </c>
      <c r="AH21" s="13">
        <f>AH12+AH19</f>
        <v>6923380.8031879626</v>
      </c>
      <c r="AI21" s="13">
        <f>AI12+AI19</f>
        <v>6987109.322056476</v>
      </c>
      <c r="AJ21" s="13">
        <f>AJ12+AJ19</f>
        <v>7147878.9693844095</v>
      </c>
      <c r="AK21" s="13">
        <f>SUM(AG21:AJ21)</f>
        <v>27812211.473820854</v>
      </c>
      <c r="AM21" s="13">
        <f>AM12+AM19</f>
        <v>7321509.4891587757</v>
      </c>
      <c r="AN21" s="13">
        <f>AN12+AN19</f>
        <v>7479062.8256566562</v>
      </c>
      <c r="AO21" s="13">
        <f>AO12+AO19</f>
        <v>7520225.2665143516</v>
      </c>
      <c r="AP21" s="13">
        <f>AP12+AP19</f>
        <v>7668132.9486774113</v>
      </c>
      <c r="AQ21" s="13">
        <f>SUM(AM21:AP21)</f>
        <v>29988930.530007198</v>
      </c>
    </row>
    <row r="22" spans="2:43">
      <c r="B22" s="12" t="s">
        <v>21</v>
      </c>
      <c r="C22" s="12">
        <f>IFERROR(C21/C12,0)</f>
        <v>0.78624000000000005</v>
      </c>
      <c r="D22" s="12">
        <f>IFERROR(D21/D12,0)</f>
        <v>0.788953488372093</v>
      </c>
      <c r="E22" s="12">
        <f>IFERROR(E21/E12,0)</f>
        <v>0.79143536875495635</v>
      </c>
      <c r="F22" s="12">
        <f>IFERROR(F21/F12,0)</f>
        <v>0.79720279720279719</v>
      </c>
      <c r="G22" s="12">
        <f>IFERROR(G21/G12,0)</f>
        <v>0.79137633666781648</v>
      </c>
      <c r="I22" s="12">
        <f>IFERROR(I21/I12,0)</f>
        <v>0.80043907793633373</v>
      </c>
      <c r="J22" s="12">
        <f>IFERROR(J21/J12,0)</f>
        <v>0.80515873015873018</v>
      </c>
      <c r="K22" s="12">
        <f>IFERROR(K21/K12,0)</f>
        <v>0.79855899351320436</v>
      </c>
      <c r="L22" s="12">
        <f>IFERROR(L21/L12,0)</f>
        <v>0.79855899351320436</v>
      </c>
      <c r="M22" s="12">
        <f>IFERROR(M21/M12,0)</f>
        <v>0.80061165682327051</v>
      </c>
      <c r="O22" s="12">
        <f>IFERROR(O21/O12,0)</f>
        <v>0.79855899351320447</v>
      </c>
      <c r="P22" s="12">
        <f>IFERROR(P21/P12,0)</f>
        <v>0.79855899351320436</v>
      </c>
      <c r="Q22" s="12">
        <f>IFERROR(Q21/Q12,0)</f>
        <v>0.79855899351320436</v>
      </c>
      <c r="R22" s="12">
        <f>IFERROR(R21/R12,0)</f>
        <v>0.79855899351320436</v>
      </c>
      <c r="S22" s="12">
        <f>IFERROR(S21/S12,0)</f>
        <v>0.79855899351320447</v>
      </c>
      <c r="U22" s="12">
        <f>IFERROR(U21/U12,0)</f>
        <v>0.79855899351320436</v>
      </c>
      <c r="V22" s="12">
        <f>IFERROR(V21/V12,0)</f>
        <v>0.79855899351320436</v>
      </c>
      <c r="W22" s="12">
        <f>IFERROR(W21/W12,0)</f>
        <v>0.79855899351320436</v>
      </c>
      <c r="X22" s="12">
        <f>IFERROR(X21/X12,0)</f>
        <v>0.79855899351320436</v>
      </c>
      <c r="Y22" s="12">
        <f>IFERROR(Y21/Y12,0)</f>
        <v>0.79855899351320436</v>
      </c>
      <c r="AA22" s="12">
        <f>IFERROR(AA21/AA12,0)</f>
        <v>0.79855899351320436</v>
      </c>
      <c r="AB22" s="12">
        <f>IFERROR(AB21/AB12,0)</f>
        <v>0.79855899351320447</v>
      </c>
      <c r="AC22" s="12">
        <f>IFERROR(AC21/AC12,0)</f>
        <v>0.79855899351320436</v>
      </c>
      <c r="AD22" s="12">
        <f>IFERROR(AD21/AD12,0)</f>
        <v>0.79855899351320436</v>
      </c>
      <c r="AE22" s="12">
        <f>IFERROR(AE21/AE12,0)</f>
        <v>0.79855899351320447</v>
      </c>
      <c r="AG22" s="12">
        <f>IFERROR(AG21/AG12,0)</f>
        <v>0.79855899351320436</v>
      </c>
      <c r="AH22" s="12">
        <f>IFERROR(AH21/AH12,0)</f>
        <v>0.79855899351320436</v>
      </c>
      <c r="AI22" s="12">
        <f>IFERROR(AI21/AI12,0)</f>
        <v>0.79855899351320436</v>
      </c>
      <c r="AJ22" s="12">
        <f>IFERROR(AJ21/AJ12,0)</f>
        <v>0.79855899351320436</v>
      </c>
      <c r="AK22" s="12">
        <f>IFERROR(AK21/AK12,0)</f>
        <v>0.79855899351320436</v>
      </c>
      <c r="AM22" s="12">
        <f>IFERROR(AM21/AM12,0)</f>
        <v>0.79855899351320436</v>
      </c>
      <c r="AN22" s="12">
        <f>IFERROR(AN21/AN12,0)</f>
        <v>0.79855899351320436</v>
      </c>
      <c r="AO22" s="12">
        <f>IFERROR(AO21/AO12,0)</f>
        <v>0.79855899351320425</v>
      </c>
      <c r="AP22" s="12">
        <f>IFERROR(AP21/AP12,0)</f>
        <v>0.79855899351320436</v>
      </c>
      <c r="AQ22" s="12">
        <f>IFERROR(AQ21/AQ12,0)</f>
        <v>0.79855899351320447</v>
      </c>
    </row>
    <row r="24" spans="2:43">
      <c r="B24" s="8" t="s">
        <v>22</v>
      </c>
    </row>
    <row r="25" spans="2:43">
      <c r="B25" s="9" t="s">
        <v>23</v>
      </c>
      <c r="C25" s="10">
        <f>IS!C25</f>
        <v>-937500</v>
      </c>
      <c r="D25" s="10">
        <f>IS!D25</f>
        <v>-1032000</v>
      </c>
      <c r="E25" s="10">
        <f>IS!E25</f>
        <v>-1097000</v>
      </c>
      <c r="F25" s="10">
        <f>IS!F25</f>
        <v>-1161000</v>
      </c>
      <c r="G25" s="9">
        <f>SUM(C25:F25)</f>
        <v>-4227500</v>
      </c>
      <c r="I25" s="10">
        <f>IS!I25</f>
        <v>-1230000</v>
      </c>
      <c r="J25" s="10">
        <f>IS!J25</f>
        <v>-1310000</v>
      </c>
      <c r="K25" s="10">
        <f>IS!K25</f>
        <v>-1199500</v>
      </c>
      <c r="L25" s="10">
        <f>IS!L25</f>
        <v>-1199500</v>
      </c>
      <c r="M25" s="9">
        <f>SUM(I25:L25)</f>
        <v>-4939000</v>
      </c>
      <c r="O25" s="10">
        <f>IS!O25</f>
        <v>-1235485</v>
      </c>
      <c r="P25" s="10">
        <f>IS!P25</f>
        <v>-1235485</v>
      </c>
      <c r="Q25" s="10">
        <f>IS!Q25</f>
        <v>-1235485</v>
      </c>
      <c r="R25" s="10">
        <f>IS!R25</f>
        <v>-1235485</v>
      </c>
      <c r="S25" s="9">
        <f>SUM(O25:R25)</f>
        <v>-4941940</v>
      </c>
      <c r="U25" s="10">
        <f>IS!U25</f>
        <v>-1272549.55</v>
      </c>
      <c r="V25" s="10">
        <f>IS!V25</f>
        <v>-1272549.55</v>
      </c>
      <c r="W25" s="10">
        <f>IS!W25</f>
        <v>-1272549.55</v>
      </c>
      <c r="X25" s="10">
        <f>IS!X25</f>
        <v>-1272549.55</v>
      </c>
      <c r="Y25" s="9">
        <f>SUM(U25:X25)</f>
        <v>-5090198.2</v>
      </c>
      <c r="AA25" s="10">
        <f>IS!AA25</f>
        <v>-1310726.0365000002</v>
      </c>
      <c r="AB25" s="10">
        <f>IS!AB25</f>
        <v>-1310726.0365000002</v>
      </c>
      <c r="AC25" s="10">
        <f>IS!AC25</f>
        <v>-1310726.0365000002</v>
      </c>
      <c r="AD25" s="10">
        <f>IS!AD25</f>
        <v>-1310726.0365000002</v>
      </c>
      <c r="AE25" s="9">
        <f>SUM(AA25:AD25)</f>
        <v>-5242904.1460000006</v>
      </c>
      <c r="AG25" s="10">
        <f>IS!AG25</f>
        <v>-1350047.8175950001</v>
      </c>
      <c r="AH25" s="10">
        <f>IS!AH25</f>
        <v>-1350047.8175950001</v>
      </c>
      <c r="AI25" s="10">
        <f>IS!AI25</f>
        <v>-1350047.8175950001</v>
      </c>
      <c r="AJ25" s="10">
        <f>IS!AJ25</f>
        <v>-1350047.8175950001</v>
      </c>
      <c r="AK25" s="9">
        <f>SUM(AG25:AJ25)</f>
        <v>-5400191.2703800006</v>
      </c>
      <c r="AM25" s="10">
        <f>IS!AM25</f>
        <v>-1390549.2521228502</v>
      </c>
      <c r="AN25" s="10">
        <f>IS!AN25</f>
        <v>-1390549.2521228502</v>
      </c>
      <c r="AO25" s="10">
        <f>IS!AO25</f>
        <v>-1390549.2521228502</v>
      </c>
      <c r="AP25" s="10">
        <f>IS!AP25</f>
        <v>-1390549.2521228502</v>
      </c>
      <c r="AQ25" s="9">
        <f>SUM(AM25:AP25)</f>
        <v>-5562197.0084914006</v>
      </c>
    </row>
    <row r="26" spans="2:43">
      <c r="B26" s="9" t="s">
        <v>24</v>
      </c>
      <c r="C26" s="10">
        <f>IS!C26</f>
        <v>-781000</v>
      </c>
      <c r="D26" s="10">
        <f>IS!D26</f>
        <v>-860000</v>
      </c>
      <c r="E26" s="10">
        <f>IS!E26</f>
        <v>-946000</v>
      </c>
      <c r="F26" s="10">
        <f>IS!F26</f>
        <v>-1037000</v>
      </c>
      <c r="G26" s="9">
        <f>SUM(C26:F26)</f>
        <v>-3624000</v>
      </c>
      <c r="I26" s="10">
        <f>IS!I26</f>
        <v>-1139000</v>
      </c>
      <c r="J26" s="10">
        <f>IS!J26</f>
        <v>-1252000</v>
      </c>
      <c r="K26" s="10">
        <f>IS!K26</f>
        <v>-1093500</v>
      </c>
      <c r="L26" s="10">
        <f>IS!L26</f>
        <v>-1093500</v>
      </c>
      <c r="M26" s="9">
        <f>SUM(I26:L26)</f>
        <v>-4578000</v>
      </c>
      <c r="O26" s="10">
        <f>IS!O26</f>
        <v>-1126305</v>
      </c>
      <c r="P26" s="10">
        <f>IS!P26</f>
        <v>-1126305</v>
      </c>
      <c r="Q26" s="10">
        <f>IS!Q26</f>
        <v>-1126305</v>
      </c>
      <c r="R26" s="10">
        <f>IS!R26</f>
        <v>-1126305</v>
      </c>
      <c r="S26" s="9">
        <f>SUM(O26:R26)</f>
        <v>-4505220</v>
      </c>
      <c r="U26" s="10">
        <f>IS!U26</f>
        <v>-1160094.1500000001</v>
      </c>
      <c r="V26" s="10">
        <f>IS!V26</f>
        <v>-1160094.1500000001</v>
      </c>
      <c r="W26" s="10">
        <f>IS!W26</f>
        <v>-1160094.1500000001</v>
      </c>
      <c r="X26" s="10">
        <f>IS!X26</f>
        <v>-1160094.1500000001</v>
      </c>
      <c r="Y26" s="9">
        <f>SUM(U26:X26)</f>
        <v>-4640376.6000000006</v>
      </c>
      <c r="AA26" s="10">
        <f>IS!AA26</f>
        <v>-1194896.9745000002</v>
      </c>
      <c r="AB26" s="10">
        <f>IS!AB26</f>
        <v>-1194896.9745000002</v>
      </c>
      <c r="AC26" s="10">
        <f>IS!AC26</f>
        <v>-1194896.9745000002</v>
      </c>
      <c r="AD26" s="10">
        <f>IS!AD26</f>
        <v>-1194896.9745000002</v>
      </c>
      <c r="AE26" s="9">
        <f>SUM(AA26:AD26)</f>
        <v>-4779587.898000001</v>
      </c>
      <c r="AG26" s="10">
        <f>IS!AG26</f>
        <v>-1230743.8837350004</v>
      </c>
      <c r="AH26" s="10">
        <f>IS!AH26</f>
        <v>-1230743.8837350004</v>
      </c>
      <c r="AI26" s="10">
        <f>IS!AI26</f>
        <v>-1230743.8837350004</v>
      </c>
      <c r="AJ26" s="10">
        <f>IS!AJ26</f>
        <v>-1230743.8837350004</v>
      </c>
      <c r="AK26" s="9">
        <f>SUM(AG26:AJ26)</f>
        <v>-4922975.5349400016</v>
      </c>
      <c r="AM26" s="10">
        <f>IS!AM26</f>
        <v>-1267666.2002470505</v>
      </c>
      <c r="AN26" s="10">
        <f>IS!AN26</f>
        <v>-1267666.2002470505</v>
      </c>
      <c r="AO26" s="10">
        <f>IS!AO26</f>
        <v>-1267666.2002470505</v>
      </c>
      <c r="AP26" s="10">
        <f>IS!AP26</f>
        <v>-1267666.2002470505</v>
      </c>
      <c r="AQ26" s="9">
        <f>SUM(AM26:AP26)</f>
        <v>-5070664.800988202</v>
      </c>
    </row>
    <row r="27" spans="2:43">
      <c r="B27" s="9" t="s">
        <v>25</v>
      </c>
      <c r="C27" s="10">
        <f>IS!C27</f>
        <v>-375000</v>
      </c>
      <c r="D27" s="10">
        <f>IS!D27</f>
        <v>-395000</v>
      </c>
      <c r="E27" s="10">
        <f>IS!E27</f>
        <v>-415000</v>
      </c>
      <c r="F27" s="10">
        <f>IS!F27</f>
        <v>-435000</v>
      </c>
      <c r="G27" s="9">
        <f>SUM(C27:F27)</f>
        <v>-1620000</v>
      </c>
      <c r="I27" s="10">
        <f>IS!I27</f>
        <v>-460000</v>
      </c>
      <c r="J27" s="10">
        <f>IS!J27</f>
        <v>-488000</v>
      </c>
      <c r="K27" s="10">
        <f>IS!K27</f>
        <v>-449500</v>
      </c>
      <c r="L27" s="10">
        <f>IS!L27</f>
        <v>-449500</v>
      </c>
      <c r="M27" s="9">
        <f>SUM(I27:L27)</f>
        <v>-1847000</v>
      </c>
      <c r="O27" s="10">
        <f>IS!O27</f>
        <v>-462985</v>
      </c>
      <c r="P27" s="10">
        <f>IS!P27</f>
        <v>-462985</v>
      </c>
      <c r="Q27" s="10">
        <f>IS!Q27</f>
        <v>-462985</v>
      </c>
      <c r="R27" s="10">
        <f>IS!R27</f>
        <v>-462985</v>
      </c>
      <c r="S27" s="9">
        <f>SUM(O27:R27)</f>
        <v>-1851940</v>
      </c>
      <c r="U27" s="10">
        <f>IS!U27</f>
        <v>-476874.55</v>
      </c>
      <c r="V27" s="10">
        <f>IS!V27</f>
        <v>-476874.55</v>
      </c>
      <c r="W27" s="10">
        <f>IS!W27</f>
        <v>-476874.55</v>
      </c>
      <c r="X27" s="10">
        <f>IS!X27</f>
        <v>-476874.55</v>
      </c>
      <c r="Y27" s="9">
        <f>SUM(U27:X27)</f>
        <v>-1907498.2</v>
      </c>
      <c r="AA27" s="10">
        <f>IS!AA27</f>
        <v>-491180.78649999999</v>
      </c>
      <c r="AB27" s="10">
        <f>IS!AB27</f>
        <v>-491180.78649999999</v>
      </c>
      <c r="AC27" s="10">
        <f>IS!AC27</f>
        <v>-491180.78649999999</v>
      </c>
      <c r="AD27" s="10">
        <f>IS!AD27</f>
        <v>-491180.78649999999</v>
      </c>
      <c r="AE27" s="9">
        <f>SUM(AA27:AD27)</f>
        <v>-1964723.1459999999</v>
      </c>
      <c r="AG27" s="10">
        <f>IS!AG27</f>
        <v>-505916.21009499999</v>
      </c>
      <c r="AH27" s="10">
        <f>IS!AH27</f>
        <v>-505916.21009499999</v>
      </c>
      <c r="AI27" s="10">
        <f>IS!AI27</f>
        <v>-505916.21009499999</v>
      </c>
      <c r="AJ27" s="10">
        <f>IS!AJ27</f>
        <v>-505916.21009499999</v>
      </c>
      <c r="AK27" s="9">
        <f>SUM(AG27:AJ27)</f>
        <v>-2023664.84038</v>
      </c>
      <c r="AM27" s="10">
        <f>IS!AM27</f>
        <v>-521093.69639785</v>
      </c>
      <c r="AN27" s="10">
        <f>IS!AN27</f>
        <v>-521093.69639785</v>
      </c>
      <c r="AO27" s="10">
        <f>IS!AO27</f>
        <v>-521093.69639785</v>
      </c>
      <c r="AP27" s="10">
        <f>IS!AP27</f>
        <v>-521093.69639785</v>
      </c>
      <c r="AQ27" s="9">
        <f>SUM(AM27:AP27)</f>
        <v>-2084374.7855914</v>
      </c>
    </row>
    <row r="28" spans="2:43">
      <c r="B28" s="9" t="s">
        <v>26</v>
      </c>
      <c r="C28" s="10">
        <f>IS!C28</f>
        <v>0</v>
      </c>
      <c r="D28" s="10">
        <f>IS!D28</f>
        <v>0</v>
      </c>
      <c r="E28" s="10">
        <f>IS!E28</f>
        <v>0</v>
      </c>
      <c r="F28" s="10">
        <f>IS!F28</f>
        <v>0</v>
      </c>
      <c r="G28" s="9">
        <f>SUM(C28:F28)</f>
        <v>0</v>
      </c>
      <c r="I28" s="10">
        <f>IS!I28</f>
        <v>0</v>
      </c>
      <c r="J28" s="10">
        <f>IS!J28</f>
        <v>0</v>
      </c>
      <c r="K28" s="9">
        <f>K166+K152+K159</f>
        <v>0</v>
      </c>
      <c r="L28" s="9">
        <f>L166+L152+L159</f>
        <v>0</v>
      </c>
      <c r="M28" s="9">
        <f>SUM(I28:L28)</f>
        <v>0</v>
      </c>
      <c r="O28" s="9">
        <f>O166+O152+O159</f>
        <v>0</v>
      </c>
      <c r="P28" s="9">
        <f>P166+P152+P159</f>
        <v>0</v>
      </c>
      <c r="Q28" s="9">
        <f>Q166+Q152+Q159</f>
        <v>0</v>
      </c>
      <c r="R28" s="9">
        <f>R166+R152+R159</f>
        <v>0</v>
      </c>
      <c r="S28" s="9">
        <f>SUM(O28:R28)</f>
        <v>0</v>
      </c>
      <c r="U28" s="9">
        <f>U166+U152+U159</f>
        <v>0</v>
      </c>
      <c r="V28" s="9">
        <f>V166+V152+V159</f>
        <v>0</v>
      </c>
      <c r="W28" s="9">
        <f>W166+W152+W159</f>
        <v>0</v>
      </c>
      <c r="X28" s="9">
        <f>X166+X152+X159</f>
        <v>0</v>
      </c>
      <c r="Y28" s="9">
        <f>SUM(U28:X28)</f>
        <v>0</v>
      </c>
      <c r="AA28" s="9">
        <f>AA166+AA152+AA159</f>
        <v>0</v>
      </c>
      <c r="AB28" s="9">
        <f>AB166+AB152+AB159</f>
        <v>0</v>
      </c>
      <c r="AC28" s="9">
        <f>AC166+AC152+AC159</f>
        <v>0</v>
      </c>
      <c r="AD28" s="9">
        <f>AD166+AD152+AD159</f>
        <v>0</v>
      </c>
      <c r="AE28" s="9">
        <f>SUM(AA28:AD28)</f>
        <v>0</v>
      </c>
      <c r="AG28" s="9">
        <f>AG166+AG152+AG159</f>
        <v>0</v>
      </c>
      <c r="AH28" s="9">
        <f>AH166+AH152+AH159</f>
        <v>0</v>
      </c>
      <c r="AI28" s="9">
        <f>AI166+AI152+AI159</f>
        <v>0</v>
      </c>
      <c r="AJ28" s="9">
        <f>AJ166+AJ152+AJ159</f>
        <v>0</v>
      </c>
      <c r="AK28" s="9">
        <f>SUM(AG28:AJ28)</f>
        <v>0</v>
      </c>
      <c r="AM28" s="9">
        <f>AM166+AM152+AM159</f>
        <v>0</v>
      </c>
      <c r="AN28" s="9">
        <f>AN166+AN152+AN159</f>
        <v>0</v>
      </c>
      <c r="AO28" s="9">
        <f>AO166+AO152+AO159</f>
        <v>0</v>
      </c>
      <c r="AP28" s="9">
        <f>AP166+AP152+AP159</f>
        <v>0</v>
      </c>
      <c r="AQ28" s="9">
        <f>SUM(AM28:AP28)</f>
        <v>0</v>
      </c>
    </row>
    <row r="29" spans="2:43">
      <c r="B29" s="11" t="s">
        <v>27</v>
      </c>
      <c r="C29" s="11">
        <f>SUM(C25,C26,C27,C28)</f>
        <v>-2093500</v>
      </c>
      <c r="D29" s="11">
        <f>SUM(D25,D26,D27,D28)</f>
        <v>-2287000</v>
      </c>
      <c r="E29" s="11">
        <f>SUM(E25,E26,E27,E28)</f>
        <v>-2458000</v>
      </c>
      <c r="F29" s="11">
        <f>SUM(F25,F26,F27,F28)</f>
        <v>-2633000</v>
      </c>
      <c r="G29" s="11">
        <f>SUM(C29:F29)</f>
        <v>-9471500</v>
      </c>
      <c r="I29" s="11">
        <f>SUM(I25,I26,I27,I28)</f>
        <v>-2829000</v>
      </c>
      <c r="J29" s="11">
        <f>SUM(J25,J26,J27,J28)</f>
        <v>-3050000</v>
      </c>
      <c r="K29" s="11">
        <f>SUM(K25,K26,K27,K28)</f>
        <v>-2742500</v>
      </c>
      <c r="L29" s="11">
        <f>SUM(L25,L26,L27,L28)</f>
        <v>-2742500</v>
      </c>
      <c r="M29" s="11">
        <f>SUM(I29:L29)</f>
        <v>-11364000</v>
      </c>
      <c r="O29" s="11">
        <f>SUM(O25,O26,O27,O28)</f>
        <v>-2824775</v>
      </c>
      <c r="P29" s="11">
        <f>SUM(P25,P26,P27,P28)</f>
        <v>-2824775</v>
      </c>
      <c r="Q29" s="11">
        <f>SUM(Q25,Q26,Q27,Q28)</f>
        <v>-2824775</v>
      </c>
      <c r="R29" s="11">
        <f>SUM(R25,R26,R27,R28)</f>
        <v>-2824775</v>
      </c>
      <c r="S29" s="11">
        <f>SUM(O29:R29)</f>
        <v>-11299100</v>
      </c>
      <c r="U29" s="11">
        <f>SUM(U25,U26,U27,U28)</f>
        <v>-2909518.25</v>
      </c>
      <c r="V29" s="11">
        <f>SUM(V25,V26,V27,V28)</f>
        <v>-2909518.25</v>
      </c>
      <c r="W29" s="11">
        <f>SUM(W25,W26,W27,W28)</f>
        <v>-2909518.25</v>
      </c>
      <c r="X29" s="11">
        <f>SUM(X25,X26,X27,X28)</f>
        <v>-2909518.25</v>
      </c>
      <c r="Y29" s="11">
        <f>SUM(U29:X29)</f>
        <v>-11638073</v>
      </c>
      <c r="AA29" s="11">
        <f>SUM(AA25,AA26,AA27,AA28)</f>
        <v>-2996803.7975000003</v>
      </c>
      <c r="AB29" s="11">
        <f>SUM(AB25,AB26,AB27,AB28)</f>
        <v>-2996803.7975000003</v>
      </c>
      <c r="AC29" s="11">
        <f>SUM(AC25,AC26,AC27,AC28)</f>
        <v>-2996803.7975000003</v>
      </c>
      <c r="AD29" s="11">
        <f>SUM(AD25,AD26,AD27,AD28)</f>
        <v>-2996803.7975000003</v>
      </c>
      <c r="AE29" s="11">
        <f>SUM(AA29:AD29)</f>
        <v>-11987215.190000001</v>
      </c>
      <c r="AG29" s="11">
        <f>SUM(AG25,AG26,AG27,AG28)</f>
        <v>-3086707.9114250005</v>
      </c>
      <c r="AH29" s="11">
        <f>SUM(AH25,AH26,AH27,AH28)</f>
        <v>-3086707.9114250005</v>
      </c>
      <c r="AI29" s="11">
        <f>SUM(AI25,AI26,AI27,AI28)</f>
        <v>-3086707.9114250005</v>
      </c>
      <c r="AJ29" s="11">
        <f>SUM(AJ25,AJ26,AJ27,AJ28)</f>
        <v>-3086707.9114250005</v>
      </c>
      <c r="AK29" s="11">
        <f>SUM(AG29:AJ29)</f>
        <v>-12346831.645700002</v>
      </c>
      <c r="AM29" s="11">
        <f>SUM(AM25,AM26,AM27,AM28)</f>
        <v>-3179309.1487677502</v>
      </c>
      <c r="AN29" s="11">
        <f>SUM(AN25,AN26,AN27,AN28)</f>
        <v>-3179309.1487677502</v>
      </c>
      <c r="AO29" s="11">
        <f>SUM(AO25,AO26,AO27,AO28)</f>
        <v>-3179309.1487677502</v>
      </c>
      <c r="AP29" s="11">
        <f>SUM(AP25,AP26,AP27,AP28)</f>
        <v>-3179309.1487677502</v>
      </c>
      <c r="AQ29" s="11">
        <f>SUM(AM29:AP29)</f>
        <v>-12717236.595071001</v>
      </c>
    </row>
    <row r="31" spans="2:43">
      <c r="B31" s="13" t="s">
        <v>28</v>
      </c>
      <c r="C31" s="13">
        <f>C21+C29</f>
        <v>363500</v>
      </c>
      <c r="D31" s="13">
        <f>D21+D29</f>
        <v>427000</v>
      </c>
      <c r="E31" s="13">
        <f>E21+E29</f>
        <v>536000</v>
      </c>
      <c r="F31" s="13">
        <f>F21+F29</f>
        <v>673000</v>
      </c>
      <c r="G31" s="13">
        <f>SUM(C31:F31)</f>
        <v>1999500</v>
      </c>
      <c r="I31" s="13">
        <f>I21+I29</f>
        <v>817000</v>
      </c>
      <c r="J31" s="13">
        <f>J21+J29</f>
        <v>1008000</v>
      </c>
      <c r="K31" s="13">
        <f>K21+K29</f>
        <v>1446920.6857608412</v>
      </c>
      <c r="L31" s="13">
        <f>L21+L29</f>
        <v>1677884.4406767292</v>
      </c>
      <c r="M31" s="13">
        <f>SUM(I31:L31)</f>
        <v>4949805.1264375709</v>
      </c>
      <c r="O31" s="13">
        <f>O21+O29</f>
        <v>1819280.1612447798</v>
      </c>
      <c r="P31" s="13">
        <f>P21+P29</f>
        <v>2042950.8818128295</v>
      </c>
      <c r="Q31" s="13">
        <f>Q21+Q29</f>
        <v>2187125.05457664</v>
      </c>
      <c r="R31" s="13">
        <f>R21+R29</f>
        <v>2388130.4801717242</v>
      </c>
      <c r="S31" s="13">
        <f>SUM(O31:R31)</f>
        <v>8437486.5778059736</v>
      </c>
      <c r="U31" s="13">
        <f>U21+U29</f>
        <v>2514055.2195883179</v>
      </c>
      <c r="V31" s="13">
        <f>V21+V29</f>
        <v>2724723.2090049107</v>
      </c>
      <c r="W31" s="13">
        <f>W21+W29</f>
        <v>2831867.8125603581</v>
      </c>
      <c r="X31" s="13">
        <f>X21+X29</f>
        <v>3019211.6958343368</v>
      </c>
      <c r="Y31" s="13">
        <f>SUM(U31:X31)</f>
        <v>11089857.936987923</v>
      </c>
      <c r="AA31" s="13">
        <f>AA21+AA29</f>
        <v>3129898.8518119752</v>
      </c>
      <c r="AB31" s="13">
        <f>AB21+AB29</f>
        <v>3311794.3720131321</v>
      </c>
      <c r="AC31" s="13">
        <f>AC21+AC29</f>
        <v>3397499.0693711583</v>
      </c>
      <c r="AD31" s="13">
        <f>AD21+AD29</f>
        <v>3571422.9744195696</v>
      </c>
      <c r="AE31" s="13">
        <f>SUM(AA31:AD31)</f>
        <v>13410615.267615834</v>
      </c>
      <c r="AG31" s="13">
        <f>AG21+AG29</f>
        <v>3667134.4677670063</v>
      </c>
      <c r="AH31" s="13">
        <f>AH21+AH29</f>
        <v>3836672.8917629621</v>
      </c>
      <c r="AI31" s="13">
        <f>AI21+AI29</f>
        <v>3900401.4106314755</v>
      </c>
      <c r="AJ31" s="13">
        <f>AJ21+AJ29</f>
        <v>4061171.057959409</v>
      </c>
      <c r="AK31" s="13">
        <f>SUM(AG31:AJ31)</f>
        <v>15465379.828120854</v>
      </c>
      <c r="AM31" s="13">
        <f>AM21+AM29</f>
        <v>4142200.3403910254</v>
      </c>
      <c r="AN31" s="13">
        <f>AN21+AN29</f>
        <v>4299753.6768889055</v>
      </c>
      <c r="AO31" s="13">
        <f>AO21+AO29</f>
        <v>4340916.1177466009</v>
      </c>
      <c r="AP31" s="13">
        <f>AP21+AP29</f>
        <v>4488823.7999096606</v>
      </c>
      <c r="AQ31" s="13">
        <f>SUM(AM31:AP31)</f>
        <v>17271693.934936192</v>
      </c>
    </row>
    <row r="32" spans="2:43">
      <c r="B32" s="12" t="s">
        <v>21</v>
      </c>
      <c r="C32" s="12">
        <f>IFERROR(C31/C12,0)</f>
        <v>0.11632000000000001</v>
      </c>
      <c r="D32" s="12">
        <f>IFERROR(D31/D12,0)</f>
        <v>0.12412790697674418</v>
      </c>
      <c r="E32" s="12">
        <f>IFERROR(E31/E12,0)</f>
        <v>0.14168649220195612</v>
      </c>
      <c r="F32" s="12">
        <f>IFERROR(F31/F12,0)</f>
        <v>0.16228598987219678</v>
      </c>
      <c r="G32" s="12">
        <f>IFERROR(G31/G12,0)</f>
        <v>0.13794411866160744</v>
      </c>
      <c r="I32" s="12">
        <f>IFERROR(I31/I12,0)</f>
        <v>0.17936333699231613</v>
      </c>
      <c r="J32" s="12">
        <f>IFERROR(J31/J12,0)</f>
        <v>0.2</v>
      </c>
      <c r="K32" s="12">
        <f>IFERROR(K31/K12,0)</f>
        <v>0.27580222020715284</v>
      </c>
      <c r="L32" s="12">
        <f>IFERROR(L31/L12,0)</f>
        <v>0.30311610407649231</v>
      </c>
      <c r="M32" s="12">
        <f>IFERROR(M31/M12,0)</f>
        <v>0.24291522747243149</v>
      </c>
      <c r="O32" s="12">
        <f>IFERROR(O31/O12,0)</f>
        <v>0.31283059396149948</v>
      </c>
      <c r="P32" s="12">
        <f>IFERROR(P31/P12,0)</f>
        <v>0.33514968582614546</v>
      </c>
      <c r="Q32" s="12">
        <f>IFERROR(Q31/Q12,0)</f>
        <v>0.34848028956111465</v>
      </c>
      <c r="R32" s="12">
        <f>IFERROR(R31/R12,0)</f>
        <v>0.36583496092112433</v>
      </c>
      <c r="S32" s="12">
        <f>IFERROR(S31/S12,0)</f>
        <v>0.34138784651499365</v>
      </c>
      <c r="U32" s="12">
        <f>IFERROR(U31/U12,0)</f>
        <v>0.37016579881298367</v>
      </c>
      <c r="V32" s="12">
        <f>IFERROR(V31/V12,0)</f>
        <v>0.38618370178428901</v>
      </c>
      <c r="W32" s="12">
        <f>IFERROR(W31/W12,0)</f>
        <v>0.393879367372165</v>
      </c>
      <c r="X32" s="12">
        <f>IFERROR(X31/X12,0)</f>
        <v>0.40666697168805954</v>
      </c>
      <c r="Y32" s="12">
        <f>IFERROR(Y31/Y12,0)</f>
        <v>0.38964857016320859</v>
      </c>
      <c r="AA32" s="12">
        <f>IFERROR(AA31/AA12,0)</f>
        <v>0.40795335108711156</v>
      </c>
      <c r="AB32" s="12">
        <f>IFERROR(AB31/AB12,0)</f>
        <v>0.41921566556863205</v>
      </c>
      <c r="AC32" s="12">
        <f>IFERROR(AC31/AC12,0)</f>
        <v>0.42430011430263209</v>
      </c>
      <c r="AD32" s="12">
        <f>IFERROR(AD31/AD12,0)</f>
        <v>0.43421033330567071</v>
      </c>
      <c r="AE32" s="12">
        <f>IFERROR(AE31/AE12,0)</f>
        <v>0.42165678081723096</v>
      </c>
      <c r="AG32" s="12">
        <f>IFERROR(AG31/AG12,0)</f>
        <v>0.43359365606159461</v>
      </c>
      <c r="AH32" s="12">
        <f>IFERROR(AH31/AH12,0)</f>
        <v>0.4425308573919341</v>
      </c>
      <c r="AI32" s="12">
        <f>IFERROR(AI31/AI12,0)</f>
        <v>0.44577814389407916</v>
      </c>
      <c r="AJ32" s="12">
        <f>IFERROR(AJ31/AJ12,0)</f>
        <v>0.45371286872927036</v>
      </c>
      <c r="AK32" s="12">
        <f>IFERROR(AK31/AK12,0)</f>
        <v>0.44405020296456676</v>
      </c>
      <c r="AM32" s="12">
        <f>IFERROR(AM31/AM12,0)</f>
        <v>0.4517908963514527</v>
      </c>
      <c r="AN32" s="12">
        <f>IFERROR(AN31/AN12,0)</f>
        <v>0.45909588522137273</v>
      </c>
      <c r="AO32" s="12">
        <f>IFERROR(AO31/AO12,0)</f>
        <v>0.46095395856668203</v>
      </c>
      <c r="AP32" s="12">
        <f>IFERROR(AP31/AP12,0)</f>
        <v>0.46746589289798907</v>
      </c>
      <c r="AQ32" s="12">
        <f>IFERROR(AQ31/AQ12,0)</f>
        <v>0.45991858599791996</v>
      </c>
    </row>
    <row r="34" spans="2:43">
      <c r="B34" s="8" t="s">
        <v>29</v>
      </c>
    </row>
    <row r="35" spans="2:43">
      <c r="B35" s="9" t="s">
        <v>30</v>
      </c>
      <c r="C35" s="10">
        <f>IS!C35</f>
        <v>-25000</v>
      </c>
      <c r="D35" s="10">
        <f>IS!D35</f>
        <v>-25000</v>
      </c>
      <c r="E35" s="10">
        <f>IS!E35</f>
        <v>-24000</v>
      </c>
      <c r="F35" s="10">
        <f>IS!F35</f>
        <v>-23000</v>
      </c>
      <c r="G35" s="9">
        <f t="shared" ref="G35:G41" si="0">SUM(C35:F35)</f>
        <v>-97000</v>
      </c>
      <c r="I35" s="10">
        <f>IS!I35</f>
        <v>-22000</v>
      </c>
      <c r="J35" s="10">
        <f>IS!J35</f>
        <v>-21000</v>
      </c>
      <c r="K35" s="9">
        <f>K191</f>
        <v>-19250.000000000004</v>
      </c>
      <c r="L35" s="9">
        <f>L191</f>
        <v>-19250.000000000004</v>
      </c>
      <c r="M35" s="9">
        <f t="shared" ref="M35:M41" si="1">SUM(I35:L35)</f>
        <v>-81500</v>
      </c>
      <c r="O35" s="9">
        <f>O191</f>
        <v>0</v>
      </c>
      <c r="P35" s="9">
        <f>P191</f>
        <v>0</v>
      </c>
      <c r="Q35" s="9">
        <f>Q191</f>
        <v>0</v>
      </c>
      <c r="R35" s="9">
        <f>R191</f>
        <v>0</v>
      </c>
      <c r="S35" s="9">
        <f t="shared" ref="S35:S41" si="2">SUM(O35:R35)</f>
        <v>0</v>
      </c>
      <c r="U35" s="9">
        <f>U191</f>
        <v>0</v>
      </c>
      <c r="V35" s="9">
        <f>V191</f>
        <v>0</v>
      </c>
      <c r="W35" s="9">
        <f>W191</f>
        <v>0</v>
      </c>
      <c r="X35" s="9">
        <f>X191</f>
        <v>0</v>
      </c>
      <c r="Y35" s="9">
        <f t="shared" ref="Y35:Y41" si="3">SUM(U35:X35)</f>
        <v>0</v>
      </c>
      <c r="AA35" s="9">
        <f>AA191</f>
        <v>0</v>
      </c>
      <c r="AB35" s="9">
        <f>AB191</f>
        <v>0</v>
      </c>
      <c r="AC35" s="9">
        <f>AC191</f>
        <v>0</v>
      </c>
      <c r="AD35" s="9">
        <f>AD191</f>
        <v>0</v>
      </c>
      <c r="AE35" s="9">
        <f t="shared" ref="AE35:AE41" si="4">SUM(AA35:AD35)</f>
        <v>0</v>
      </c>
      <c r="AG35" s="9">
        <f>AG191</f>
        <v>0</v>
      </c>
      <c r="AH35" s="9">
        <f>AH191</f>
        <v>0</v>
      </c>
      <c r="AI35" s="9">
        <f>AI191</f>
        <v>0</v>
      </c>
      <c r="AJ35" s="9">
        <f>AJ191</f>
        <v>0</v>
      </c>
      <c r="AK35" s="9">
        <f t="shared" ref="AK35:AK41" si="5">SUM(AG35:AJ35)</f>
        <v>0</v>
      </c>
      <c r="AM35" s="9">
        <f>AM191</f>
        <v>0</v>
      </c>
      <c r="AN35" s="9">
        <f>AN191</f>
        <v>0</v>
      </c>
      <c r="AO35" s="9">
        <f>AO191</f>
        <v>0</v>
      </c>
      <c r="AP35" s="9">
        <f>AP191</f>
        <v>0</v>
      </c>
      <c r="AQ35" s="9">
        <f t="shared" ref="AQ35:AQ41" si="6">SUM(AM35:AP35)</f>
        <v>0</v>
      </c>
    </row>
    <row r="36" spans="2:43">
      <c r="B36" s="9" t="s">
        <v>31</v>
      </c>
      <c r="C36" s="10">
        <f>IS!C36</f>
        <v>12000</v>
      </c>
      <c r="D36" s="10">
        <f>IS!D36</f>
        <v>15000</v>
      </c>
      <c r="E36" s="10">
        <f>IS!E36</f>
        <v>18000</v>
      </c>
      <c r="F36" s="10">
        <f>IS!F36</f>
        <v>20000</v>
      </c>
      <c r="G36" s="9">
        <f t="shared" si="0"/>
        <v>65000</v>
      </c>
      <c r="I36" s="10">
        <f>IS!I36</f>
        <v>22000</v>
      </c>
      <c r="J36" s="10">
        <f>IS!J36</f>
        <v>24000</v>
      </c>
      <c r="K36" s="10">
        <f>IS!K36</f>
        <v>21000</v>
      </c>
      <c r="L36" s="10">
        <f>IS!L36</f>
        <v>21000</v>
      </c>
      <c r="M36" s="9">
        <f t="shared" si="1"/>
        <v>88000</v>
      </c>
      <c r="O36" s="10">
        <f>IS!O36</f>
        <v>21630</v>
      </c>
      <c r="P36" s="10">
        <f>IS!P36</f>
        <v>21630</v>
      </c>
      <c r="Q36" s="10">
        <f>IS!Q36</f>
        <v>21630</v>
      </c>
      <c r="R36" s="10">
        <f>IS!R36</f>
        <v>21630</v>
      </c>
      <c r="S36" s="9">
        <f t="shared" si="2"/>
        <v>86520</v>
      </c>
      <c r="U36" s="10">
        <f>IS!U36</f>
        <v>22278.9</v>
      </c>
      <c r="V36" s="10">
        <f>IS!V36</f>
        <v>22278.9</v>
      </c>
      <c r="W36" s="10">
        <f>IS!W36</f>
        <v>22278.9</v>
      </c>
      <c r="X36" s="10">
        <f>IS!X36</f>
        <v>22278.9</v>
      </c>
      <c r="Y36" s="9">
        <f t="shared" si="3"/>
        <v>89115.6</v>
      </c>
      <c r="AA36" s="10">
        <f>IS!AA36</f>
        <v>22947.267000000003</v>
      </c>
      <c r="AB36" s="10">
        <f>IS!AB36</f>
        <v>22947.267000000003</v>
      </c>
      <c r="AC36" s="10">
        <f>IS!AC36</f>
        <v>22947.267000000003</v>
      </c>
      <c r="AD36" s="10">
        <f>IS!AD36</f>
        <v>22947.267000000003</v>
      </c>
      <c r="AE36" s="9">
        <f t="shared" si="4"/>
        <v>91789.068000000014</v>
      </c>
      <c r="AG36" s="10">
        <f>IS!AG36</f>
        <v>23635.685010000005</v>
      </c>
      <c r="AH36" s="10">
        <f>IS!AH36</f>
        <v>23635.685010000005</v>
      </c>
      <c r="AI36" s="10">
        <f>IS!AI36</f>
        <v>23635.685010000005</v>
      </c>
      <c r="AJ36" s="10">
        <f>IS!AJ36</f>
        <v>23635.685010000005</v>
      </c>
      <c r="AK36" s="9">
        <f t="shared" si="5"/>
        <v>94542.740040000019</v>
      </c>
      <c r="AM36" s="10">
        <f>IS!AM36</f>
        <v>24344.755560300004</v>
      </c>
      <c r="AN36" s="10">
        <f>IS!AN36</f>
        <v>24344.755560300004</v>
      </c>
      <c r="AO36" s="10">
        <f>IS!AO36</f>
        <v>24344.755560300004</v>
      </c>
      <c r="AP36" s="10">
        <f>IS!AP36</f>
        <v>24344.755560300004</v>
      </c>
      <c r="AQ36" s="9">
        <f t="shared" si="6"/>
        <v>97379.022241200015</v>
      </c>
    </row>
    <row r="37" spans="2:43">
      <c r="B37" t="s">
        <v>32</v>
      </c>
      <c r="C37" s="9">
        <f>C38+C39</f>
        <v>0</v>
      </c>
      <c r="D37" s="9">
        <f>D38+D39</f>
        <v>0</v>
      </c>
      <c r="E37" s="9">
        <f>E38+E39</f>
        <v>0</v>
      </c>
      <c r="F37" s="9">
        <f>F38+F39</f>
        <v>0</v>
      </c>
      <c r="G37" s="9">
        <f t="shared" si="0"/>
        <v>0</v>
      </c>
      <c r="I37" s="9">
        <f>I38+I39</f>
        <v>0</v>
      </c>
      <c r="J37" s="9">
        <f>J38+J39</f>
        <v>0</v>
      </c>
      <c r="K37" s="9">
        <f ca="1">K38+K39</f>
        <v>0</v>
      </c>
      <c r="L37" s="9">
        <f ca="1">L38+L39</f>
        <v>0</v>
      </c>
      <c r="M37" s="9">
        <f t="shared" ca="1" si="1"/>
        <v>0</v>
      </c>
      <c r="O37" s="9">
        <f ca="1">O38+O39</f>
        <v>-512110.75748741755</v>
      </c>
      <c r="P37" s="9">
        <f ca="1">P38+P39</f>
        <v>-499873.49541771406</v>
      </c>
      <c r="Q37" s="9">
        <f ca="1">Q38+Q39</f>
        <v>-480399.22497286147</v>
      </c>
      <c r="R37" s="9">
        <f ca="1">R38+R39</f>
        <v>-458676.80556026706</v>
      </c>
      <c r="S37" s="9">
        <f t="shared" ca="1" si="2"/>
        <v>-1951060.2834382602</v>
      </c>
      <c r="U37" s="9">
        <f ca="1">U38+U39</f>
        <v>-431278.63047600078</v>
      </c>
      <c r="V37" s="9">
        <f ca="1">V38+V39</f>
        <v>-402023.58845691179</v>
      </c>
      <c r="W37" s="9">
        <f ca="1">W38+W39</f>
        <v>-366572.30480875378</v>
      </c>
      <c r="X37" s="9">
        <f ca="1">X38+X39</f>
        <v>-329284.89586560184</v>
      </c>
      <c r="Y37" s="9">
        <f t="shared" ca="1" si="3"/>
        <v>-1529159.4196072682</v>
      </c>
      <c r="AA37" s="9">
        <f ca="1">AA38+AA39</f>
        <v>-286499.49205891765</v>
      </c>
      <c r="AB37" s="9">
        <f ca="1">AB38+AB39</f>
        <v>-241811.7771983667</v>
      </c>
      <c r="AC37" s="9">
        <f ca="1">AC38+AC39</f>
        <v>-191440.30344297027</v>
      </c>
      <c r="AD37" s="9">
        <f ca="1">AD38+AD39</f>
        <v>-140409.0738525457</v>
      </c>
      <c r="AE37" s="9">
        <f t="shared" ca="1" si="4"/>
        <v>-860160.64655280032</v>
      </c>
      <c r="AG37" s="9">
        <f ca="1">AG38+AG39</f>
        <v>-69256.478845820588</v>
      </c>
      <c r="AH37" s="9">
        <f ca="1">AH38+AH39</f>
        <v>7.7782897278666507E-8</v>
      </c>
      <c r="AI37" s="9">
        <f ca="1">AI38+AI39</f>
        <v>0</v>
      </c>
      <c r="AJ37" s="9">
        <f ca="1">AJ38+AJ39</f>
        <v>0</v>
      </c>
      <c r="AK37" s="9">
        <f t="shared" ca="1" si="5"/>
        <v>-69256.478845742808</v>
      </c>
      <c r="AM37" s="9">
        <f ca="1">AM38+AM39</f>
        <v>0</v>
      </c>
      <c r="AN37" s="9">
        <f ca="1">AN38+AN39</f>
        <v>0</v>
      </c>
      <c r="AO37" s="9">
        <f ca="1">AO38+AO39</f>
        <v>0</v>
      </c>
      <c r="AP37" s="9">
        <f ca="1">AP38+AP39</f>
        <v>0</v>
      </c>
      <c r="AQ37" s="9">
        <f t="shared" ca="1" si="6"/>
        <v>0</v>
      </c>
    </row>
    <row r="38" spans="2:43" hidden="1" outlineLevel="1">
      <c r="B38" s="9" t="s">
        <v>33</v>
      </c>
      <c r="C38" s="10">
        <f>IS!C38</f>
        <v>0</v>
      </c>
      <c r="D38" s="10">
        <f>IS!D38</f>
        <v>0</v>
      </c>
      <c r="E38" s="10">
        <f>IS!E38</f>
        <v>0</v>
      </c>
      <c r="F38" s="10">
        <f>IS!F38</f>
        <v>0</v>
      </c>
      <c r="G38" s="9">
        <f t="shared" si="0"/>
        <v>0</v>
      </c>
      <c r="I38" s="10">
        <f>IS!I38</f>
        <v>0</v>
      </c>
      <c r="J38" s="10">
        <f>IS!J38</f>
        <v>0</v>
      </c>
      <c r="K38" s="9">
        <f t="shared" ref="K38:L40" si="7">K192</f>
        <v>0</v>
      </c>
      <c r="L38" s="9">
        <f t="shared" ca="1" si="7"/>
        <v>0</v>
      </c>
      <c r="M38" s="9">
        <f t="shared" ca="1" si="1"/>
        <v>0</v>
      </c>
      <c r="O38" s="9">
        <f t="shared" ref="O38:R40" ca="1" si="8">O192</f>
        <v>-494980.5126437571</v>
      </c>
      <c r="P38" s="9">
        <f t="shared" ca="1" si="8"/>
        <v>-478881.80154474196</v>
      </c>
      <c r="Q38" s="9">
        <f t="shared" ca="1" si="8"/>
        <v>-457435.77628124674</v>
      </c>
      <c r="R38" s="9">
        <f t="shared" ca="1" si="8"/>
        <v>-432841.36864572822</v>
      </c>
      <c r="S38" s="9">
        <f t="shared" ca="1" si="2"/>
        <v>-1864139.459115474</v>
      </c>
      <c r="U38" s="9">
        <f t="shared" ref="U38:X40" ca="1" si="9">U192</f>
        <v>-403789.12342489016</v>
      </c>
      <c r="V38" s="9">
        <f t="shared" ca="1" si="9"/>
        <v>-371700.21284829476</v>
      </c>
      <c r="W38" s="9">
        <f t="shared" ca="1" si="9"/>
        <v>-334890.97815755609</v>
      </c>
      <c r="X38" s="9">
        <f t="shared" ca="1" si="9"/>
        <v>-295177.63774098258</v>
      </c>
      <c r="Y38" s="9">
        <f t="shared" ca="1" si="3"/>
        <v>-1405557.9521717238</v>
      </c>
      <c r="AA38" s="9">
        <f t="shared" ref="AA38:AD40" ca="1" si="10">AA192</f>
        <v>-251046.76106529526</v>
      </c>
      <c r="AB38" s="9">
        <f t="shared" ca="1" si="10"/>
        <v>-203886.52626482787</v>
      </c>
      <c r="AC38" s="9">
        <f t="shared" ca="1" si="10"/>
        <v>-152211.3509703353</v>
      </c>
      <c r="AD38" s="9">
        <f t="shared" ca="1" si="10"/>
        <v>-97822.035130019562</v>
      </c>
      <c r="AE38" s="9">
        <f t="shared" ca="1" si="4"/>
        <v>-704966.67343047797</v>
      </c>
      <c r="AG38" s="9">
        <f t="shared" ref="AG38:AJ40" ca="1" si="11">AG192</f>
        <v>-38988.333611474525</v>
      </c>
      <c r="AH38" s="9">
        <f t="shared" ca="1" si="11"/>
        <v>-2.9458897188305856E-8</v>
      </c>
      <c r="AI38" s="9">
        <f t="shared" ca="1" si="11"/>
        <v>0</v>
      </c>
      <c r="AJ38" s="9">
        <f t="shared" ca="1" si="11"/>
        <v>0</v>
      </c>
      <c r="AK38" s="9">
        <f t="shared" ca="1" si="5"/>
        <v>-38988.333611503986</v>
      </c>
      <c r="AM38" s="9">
        <f t="shared" ref="AM38:AP40" ca="1" si="12">AM192</f>
        <v>0</v>
      </c>
      <c r="AN38" s="9">
        <f t="shared" ca="1" si="12"/>
        <v>0</v>
      </c>
      <c r="AO38" s="9">
        <f t="shared" ca="1" si="12"/>
        <v>0</v>
      </c>
      <c r="AP38" s="9">
        <f t="shared" ca="1" si="12"/>
        <v>0</v>
      </c>
      <c r="AQ38" s="9">
        <f t="shared" ca="1" si="6"/>
        <v>0</v>
      </c>
    </row>
    <row r="39" spans="2:43" hidden="1" outlineLevel="1">
      <c r="B39" s="9" t="s">
        <v>34</v>
      </c>
      <c r="C39" s="10">
        <f>IS!C39</f>
        <v>0</v>
      </c>
      <c r="D39" s="10">
        <f>IS!D39</f>
        <v>0</v>
      </c>
      <c r="E39" s="10">
        <f>IS!E39</f>
        <v>0</v>
      </c>
      <c r="F39" s="10">
        <f>IS!F39</f>
        <v>0</v>
      </c>
      <c r="G39" s="9">
        <f t="shared" si="0"/>
        <v>0</v>
      </c>
      <c r="I39" s="10">
        <f>IS!I39</f>
        <v>0</v>
      </c>
      <c r="J39" s="10">
        <f>IS!J39</f>
        <v>0</v>
      </c>
      <c r="K39" s="9">
        <f t="shared" ca="1" si="7"/>
        <v>0</v>
      </c>
      <c r="L39" s="9">
        <f t="shared" ca="1" si="7"/>
        <v>0</v>
      </c>
      <c r="M39" s="9">
        <f t="shared" ca="1" si="1"/>
        <v>0</v>
      </c>
      <c r="O39" s="9">
        <f t="shared" ca="1" si="8"/>
        <v>-17130.244843660428</v>
      </c>
      <c r="P39" s="9">
        <f t="shared" ca="1" si="8"/>
        <v>-20991.693872972122</v>
      </c>
      <c r="Q39" s="9">
        <f t="shared" ca="1" si="8"/>
        <v>-22963.448691614714</v>
      </c>
      <c r="R39" s="9">
        <f t="shared" ca="1" si="8"/>
        <v>-25835.436914538826</v>
      </c>
      <c r="S39" s="9">
        <f t="shared" ca="1" si="2"/>
        <v>-86920.824322786095</v>
      </c>
      <c r="U39" s="9">
        <f t="shared" ca="1" si="9"/>
        <v>-27489.507051110595</v>
      </c>
      <c r="V39" s="9">
        <f t="shared" ca="1" si="9"/>
        <v>-30323.37560861704</v>
      </c>
      <c r="W39" s="9">
        <f t="shared" ca="1" si="9"/>
        <v>-31681.326651197691</v>
      </c>
      <c r="X39" s="9">
        <f t="shared" ca="1" si="9"/>
        <v>-34107.258124619271</v>
      </c>
      <c r="Y39" s="9">
        <f t="shared" ca="1" si="3"/>
        <v>-123601.4674355446</v>
      </c>
      <c r="AA39" s="9">
        <f t="shared" ca="1" si="10"/>
        <v>-35452.730993622361</v>
      </c>
      <c r="AB39" s="9">
        <f t="shared" ca="1" si="10"/>
        <v>-37925.250933538846</v>
      </c>
      <c r="AC39" s="9">
        <f t="shared" ca="1" si="10"/>
        <v>-39228.952472634948</v>
      </c>
      <c r="AD39" s="9">
        <f t="shared" ca="1" si="10"/>
        <v>-42587.038722525773</v>
      </c>
      <c r="AE39" s="9">
        <f t="shared" ca="1" si="4"/>
        <v>-155193.97312232194</v>
      </c>
      <c r="AG39" s="9">
        <f t="shared" ca="1" si="11"/>
        <v>-30268.1452343493</v>
      </c>
      <c r="AH39" s="9">
        <f t="shared" ca="1" si="11"/>
        <v>-3.3011019695550203E-8</v>
      </c>
      <c r="AI39" s="9">
        <f t="shared" ca="1" si="11"/>
        <v>0</v>
      </c>
      <c r="AJ39" s="9">
        <f t="shared" ca="1" si="11"/>
        <v>0</v>
      </c>
      <c r="AK39" s="9">
        <f t="shared" ca="1" si="5"/>
        <v>-30268.145234382311</v>
      </c>
      <c r="AM39" s="9">
        <f t="shared" ca="1" si="12"/>
        <v>0</v>
      </c>
      <c r="AN39" s="9">
        <f t="shared" ca="1" si="12"/>
        <v>0</v>
      </c>
      <c r="AO39" s="9">
        <f t="shared" ca="1" si="12"/>
        <v>0</v>
      </c>
      <c r="AP39" s="9">
        <f t="shared" ca="1" si="12"/>
        <v>0</v>
      </c>
      <c r="AQ39" s="9">
        <f t="shared" ca="1" si="6"/>
        <v>0</v>
      </c>
    </row>
    <row r="40" spans="2:43" collapsed="1">
      <c r="B40" s="9" t="s">
        <v>35</v>
      </c>
      <c r="C40" s="10">
        <f>IS!C40</f>
        <v>0</v>
      </c>
      <c r="D40" s="10">
        <f>IS!D40</f>
        <v>0</v>
      </c>
      <c r="E40" s="10">
        <f>IS!E40</f>
        <v>0</v>
      </c>
      <c r="F40" s="10">
        <f>IS!F40</f>
        <v>0</v>
      </c>
      <c r="G40" s="9">
        <f t="shared" si="0"/>
        <v>0</v>
      </c>
      <c r="I40" s="10">
        <f>IS!I40</f>
        <v>0</v>
      </c>
      <c r="J40" s="10">
        <f>IS!J40</f>
        <v>0</v>
      </c>
      <c r="K40" s="9">
        <f t="shared" si="7"/>
        <v>0</v>
      </c>
      <c r="L40" s="9">
        <f t="shared" ca="1" si="7"/>
        <v>0</v>
      </c>
      <c r="M40" s="9">
        <f t="shared" ca="1" si="1"/>
        <v>0</v>
      </c>
      <c r="O40" s="9">
        <f t="shared" ca="1" si="8"/>
        <v>-98996.10252875142</v>
      </c>
      <c r="P40" s="9">
        <f t="shared" ca="1" si="8"/>
        <v>-95741.992014836127</v>
      </c>
      <c r="Q40" s="9">
        <f t="shared" ca="1" si="8"/>
        <v>-92422.799290642535</v>
      </c>
      <c r="R40" s="9">
        <f t="shared" ca="1" si="8"/>
        <v>-89037.222711965078</v>
      </c>
      <c r="S40" s="9">
        <f t="shared" ca="1" si="2"/>
        <v>-376198.11654619518</v>
      </c>
      <c r="U40" s="9">
        <f t="shared" ca="1" si="9"/>
        <v>-85583.934601714049</v>
      </c>
      <c r="V40" s="9">
        <f t="shared" ca="1" si="9"/>
        <v>-82061.580729258028</v>
      </c>
      <c r="W40" s="9">
        <f t="shared" ca="1" si="9"/>
        <v>-78468.779779352873</v>
      </c>
      <c r="X40" s="9">
        <f t="shared" ca="1" si="9"/>
        <v>-74804.122810449626</v>
      </c>
      <c r="Y40" s="9">
        <f t="shared" ca="1" si="3"/>
        <v>-320918.41792077461</v>
      </c>
      <c r="AA40" s="9">
        <f t="shared" ca="1" si="10"/>
        <v>-71066.172702168304</v>
      </c>
      <c r="AB40" s="9">
        <f t="shared" ca="1" si="10"/>
        <v>-67253.46359172136</v>
      </c>
      <c r="AC40" s="9">
        <f t="shared" ca="1" si="10"/>
        <v>-63364.500299065468</v>
      </c>
      <c r="AD40" s="9">
        <f t="shared" ca="1" si="10"/>
        <v>-59397.757740556459</v>
      </c>
      <c r="AE40" s="9">
        <f t="shared" ca="1" si="4"/>
        <v>-261081.89433351159</v>
      </c>
      <c r="AG40" s="9">
        <f t="shared" ca="1" si="11"/>
        <v>-55351.68033087728</v>
      </c>
      <c r="AH40" s="9">
        <f t="shared" ca="1" si="11"/>
        <v>-32994.132530468843</v>
      </c>
      <c r="AI40" s="9">
        <f t="shared" ca="1" si="11"/>
        <v>-3.0361115932464601E-8</v>
      </c>
      <c r="AJ40" s="9">
        <f t="shared" ca="1" si="11"/>
        <v>0</v>
      </c>
      <c r="AK40" s="9">
        <f t="shared" ca="1" si="5"/>
        <v>-88345.812861376471</v>
      </c>
      <c r="AM40" s="9">
        <f t="shared" ca="1" si="12"/>
        <v>0</v>
      </c>
      <c r="AN40" s="9">
        <f t="shared" ca="1" si="12"/>
        <v>0</v>
      </c>
      <c r="AO40" s="9">
        <f t="shared" ca="1" si="12"/>
        <v>0</v>
      </c>
      <c r="AP40" s="9">
        <f t="shared" ca="1" si="12"/>
        <v>0</v>
      </c>
      <c r="AQ40" s="9">
        <f t="shared" ca="1" si="6"/>
        <v>0</v>
      </c>
    </row>
    <row r="41" spans="2:43">
      <c r="B41" s="11" t="s">
        <v>36</v>
      </c>
      <c r="C41" s="11">
        <f>SUM(C35,C36,C37,C40)</f>
        <v>-13000</v>
      </c>
      <c r="D41" s="11">
        <f>SUM(D35,D36,D37,D40)</f>
        <v>-10000</v>
      </c>
      <c r="E41" s="11">
        <f>SUM(E35,E36,E37,E40)</f>
        <v>-6000</v>
      </c>
      <c r="F41" s="11">
        <f>SUM(F35,F36,F37,F40)</f>
        <v>-3000</v>
      </c>
      <c r="G41" s="11">
        <f t="shared" si="0"/>
        <v>-32000</v>
      </c>
      <c r="I41" s="11">
        <f>SUM(I35,I36,I37,I40)</f>
        <v>0</v>
      </c>
      <c r="J41" s="11">
        <f>SUM(J35,J36,J37,J40)</f>
        <v>3000</v>
      </c>
      <c r="K41" s="11">
        <f ca="1">SUM(K35,K36,K37,K40)</f>
        <v>1749.9999999999964</v>
      </c>
      <c r="L41" s="11">
        <f ca="1">SUM(L35,L36,L37,L40)</f>
        <v>1749.9999999999964</v>
      </c>
      <c r="M41" s="11">
        <f t="shared" ca="1" si="1"/>
        <v>6499.9999999999927</v>
      </c>
      <c r="O41" s="11">
        <f ca="1">SUM(O35,O36,O37,O40)</f>
        <v>-589476.86001616903</v>
      </c>
      <c r="P41" s="11">
        <f ca="1">SUM(P35,P36,P37,P40)</f>
        <v>-573985.48743255017</v>
      </c>
      <c r="Q41" s="11">
        <f ca="1">SUM(Q35,Q36,Q37,Q40)</f>
        <v>-551192.02426350396</v>
      </c>
      <c r="R41" s="11">
        <f ca="1">SUM(R35,R36,R37,R40)</f>
        <v>-526084.02827223216</v>
      </c>
      <c r="S41" s="11">
        <f t="shared" ca="1" si="2"/>
        <v>-2240738.3999844552</v>
      </c>
      <c r="U41" s="11">
        <f ca="1">SUM(U35,U36,U37,U40)</f>
        <v>-494583.66507771483</v>
      </c>
      <c r="V41" s="11">
        <f ca="1">SUM(V35,V36,V37,V40)</f>
        <v>-461806.26918616978</v>
      </c>
      <c r="W41" s="11">
        <f ca="1">SUM(W35,W36,W37,W40)</f>
        <v>-422762.18458810664</v>
      </c>
      <c r="X41" s="11">
        <f ca="1">SUM(X35,X36,X37,X40)</f>
        <v>-381810.11867605144</v>
      </c>
      <c r="Y41" s="11">
        <f t="shared" ca="1" si="3"/>
        <v>-1760962.2375280426</v>
      </c>
      <c r="AA41" s="11">
        <f ca="1">SUM(AA35,AA36,AA37,AA40)</f>
        <v>-334618.39776108594</v>
      </c>
      <c r="AB41" s="11">
        <f ca="1">SUM(AB35,AB36,AB37,AB40)</f>
        <v>-286117.97379008809</v>
      </c>
      <c r="AC41" s="11">
        <f ca="1">SUM(AC35,AC36,AC37,AC40)</f>
        <v>-231857.53674203574</v>
      </c>
      <c r="AD41" s="11">
        <f ca="1">SUM(AD35,AD36,AD37,AD40)</f>
        <v>-176859.56459310214</v>
      </c>
      <c r="AE41" s="11">
        <f t="shared" ca="1" si="4"/>
        <v>-1029453.4728863118</v>
      </c>
      <c r="AG41" s="11">
        <f ca="1">SUM(AG35,AG36,AG37,AG40)</f>
        <v>-100972.47416669787</v>
      </c>
      <c r="AH41" s="11">
        <f ca="1">SUM(AH35,AH36,AH37,AH40)</f>
        <v>-9358.4475203910551</v>
      </c>
      <c r="AI41" s="11">
        <f ca="1">SUM(AI35,AI36,AI37,AI40)</f>
        <v>23635.685009969642</v>
      </c>
      <c r="AJ41" s="11">
        <f ca="1">SUM(AJ35,AJ36,AJ37,AJ40)</f>
        <v>23635.685010000005</v>
      </c>
      <c r="AK41" s="11">
        <f t="shared" ca="1" si="5"/>
        <v>-63059.551667119274</v>
      </c>
      <c r="AM41" s="11">
        <f ca="1">SUM(AM35,AM36,AM37,AM40)</f>
        <v>24344.755560300004</v>
      </c>
      <c r="AN41" s="11">
        <f ca="1">SUM(AN35,AN36,AN37,AN40)</f>
        <v>24344.755560300004</v>
      </c>
      <c r="AO41" s="11">
        <f ca="1">SUM(AO35,AO36,AO37,AO40)</f>
        <v>24344.755560300004</v>
      </c>
      <c r="AP41" s="11">
        <f ca="1">SUM(AP35,AP36,AP37,AP40)</f>
        <v>24344.755560300004</v>
      </c>
      <c r="AQ41" s="11">
        <f t="shared" ca="1" si="6"/>
        <v>97379.022241200015</v>
      </c>
    </row>
    <row r="43" spans="2:43">
      <c r="B43" s="13" t="s">
        <v>37</v>
      </c>
      <c r="C43" s="13">
        <f>C31+C41</f>
        <v>350500</v>
      </c>
      <c r="D43" s="13">
        <f>D31+D41</f>
        <v>417000</v>
      </c>
      <c r="E43" s="13">
        <f>E31+E41</f>
        <v>530000</v>
      </c>
      <c r="F43" s="13">
        <f>F31+F41</f>
        <v>670000</v>
      </c>
      <c r="G43" s="13">
        <f>SUM(C43:F43)</f>
        <v>1967500</v>
      </c>
      <c r="I43" s="13">
        <f>I31+I41</f>
        <v>817000</v>
      </c>
      <c r="J43" s="13">
        <f>J31+J41</f>
        <v>1011000</v>
      </c>
      <c r="K43" s="13">
        <f ca="1">K31+K41</f>
        <v>1448670.6857608412</v>
      </c>
      <c r="L43" s="13">
        <f ca="1">L31+L41</f>
        <v>1679634.4406767292</v>
      </c>
      <c r="M43" s="13">
        <f ca="1">SUM(I43:L43)</f>
        <v>4956305.1264375709</v>
      </c>
      <c r="O43" s="13">
        <f ca="1">O31+O41</f>
        <v>1229803.3012286108</v>
      </c>
      <c r="P43" s="13">
        <f ca="1">P31+P41</f>
        <v>1468965.3943802794</v>
      </c>
      <c r="Q43" s="13">
        <f ca="1">Q31+Q41</f>
        <v>1635933.0303131361</v>
      </c>
      <c r="R43" s="13">
        <f ca="1">R31+R41</f>
        <v>1862046.4518994922</v>
      </c>
      <c r="S43" s="13">
        <f ca="1">SUM(O43:R43)</f>
        <v>6196748.1778215179</v>
      </c>
      <c r="U43" s="13">
        <f ca="1">U31+U41</f>
        <v>2019471.5545106032</v>
      </c>
      <c r="V43" s="13">
        <f ca="1">V31+V41</f>
        <v>2262916.9398187408</v>
      </c>
      <c r="W43" s="13">
        <f ca="1">W31+W41</f>
        <v>2409105.6279722513</v>
      </c>
      <c r="X43" s="13">
        <f ca="1">X31+X41</f>
        <v>2637401.5771582853</v>
      </c>
      <c r="Y43" s="13">
        <f ca="1">SUM(U43:X43)</f>
        <v>9328895.6994598806</v>
      </c>
      <c r="AA43" s="13">
        <f ca="1">AA31+AA41</f>
        <v>2795280.4540508892</v>
      </c>
      <c r="AB43" s="13">
        <f ca="1">AB31+AB41</f>
        <v>3025676.3982230439</v>
      </c>
      <c r="AC43" s="13">
        <f ca="1">AC31+AC41</f>
        <v>3165641.5326291225</v>
      </c>
      <c r="AD43" s="13">
        <f ca="1">AD31+AD41</f>
        <v>3394563.4098264673</v>
      </c>
      <c r="AE43" s="13">
        <f ca="1">SUM(AA43:AD43)</f>
        <v>12381161.794729523</v>
      </c>
      <c r="AG43" s="13">
        <f ca="1">AG31+AG41</f>
        <v>3566161.9936003084</v>
      </c>
      <c r="AH43" s="13">
        <f ca="1">AH31+AH41</f>
        <v>3827314.444242571</v>
      </c>
      <c r="AI43" s="13">
        <f ca="1">AI31+AI41</f>
        <v>3924037.0956414454</v>
      </c>
      <c r="AJ43" s="13">
        <f ca="1">AJ31+AJ41</f>
        <v>4084806.7429694091</v>
      </c>
      <c r="AK43" s="13">
        <f ca="1">SUM(AG43:AJ43)</f>
        <v>15402320.276453733</v>
      </c>
      <c r="AM43" s="13">
        <f ca="1">AM31+AM41</f>
        <v>4166545.0959513253</v>
      </c>
      <c r="AN43" s="13">
        <f ca="1">AN31+AN41</f>
        <v>4324098.4324492058</v>
      </c>
      <c r="AO43" s="13">
        <f ca="1">AO31+AO41</f>
        <v>4365260.8733069012</v>
      </c>
      <c r="AP43" s="13">
        <f ca="1">AP31+AP41</f>
        <v>4513168.5554699609</v>
      </c>
      <c r="AQ43" s="13">
        <f ca="1">SUM(AM43:AP43)</f>
        <v>17369072.957177393</v>
      </c>
    </row>
    <row r="45" spans="2:43">
      <c r="B45" s="9" t="s">
        <v>38</v>
      </c>
      <c r="C45" s="10">
        <f>IS!C45</f>
        <v>-70100</v>
      </c>
      <c r="D45" s="10">
        <f>IS!D45</f>
        <v>-83400</v>
      </c>
      <c r="E45" s="10">
        <f>IS!E45</f>
        <v>-106000</v>
      </c>
      <c r="F45" s="10">
        <f>IS!F45</f>
        <v>-134000</v>
      </c>
      <c r="G45" s="9">
        <f>SUM(C45:F45)</f>
        <v>-393500</v>
      </c>
      <c r="I45" s="10">
        <f>IS!I45</f>
        <v>-163400</v>
      </c>
      <c r="J45" s="10">
        <f>IS!J45</f>
        <v>-202200</v>
      </c>
      <c r="K45" s="9">
        <f ca="1">K98</f>
        <v>-333194.25772499351</v>
      </c>
      <c r="L45" s="9">
        <f ca="1">L98</f>
        <v>-386315.92135564773</v>
      </c>
      <c r="M45" s="9">
        <f ca="1">SUM(I45:L45)</f>
        <v>-1085110.1790806414</v>
      </c>
      <c r="O45" s="9">
        <f ca="1">O98</f>
        <v>-282854.75928258052</v>
      </c>
      <c r="P45" s="9">
        <f ca="1">P98</f>
        <v>-337862.04070746427</v>
      </c>
      <c r="Q45" s="9">
        <f ca="1">Q98</f>
        <v>-376264.59697202133</v>
      </c>
      <c r="R45" s="9">
        <f ca="1">R98</f>
        <v>-428270.68393688323</v>
      </c>
      <c r="S45" s="9">
        <f ca="1">SUM(O45:R45)</f>
        <v>-1425252.0808989494</v>
      </c>
      <c r="U45" s="9">
        <f ca="1">U98</f>
        <v>-464478.45753743878</v>
      </c>
      <c r="V45" s="9">
        <f ca="1">V98</f>
        <v>-520470.89615831041</v>
      </c>
      <c r="W45" s="9">
        <f ca="1">W98</f>
        <v>-554094.29443361785</v>
      </c>
      <c r="X45" s="9">
        <f ca="1">X98</f>
        <v>-606602.36274640565</v>
      </c>
      <c r="Y45" s="9">
        <f ca="1">SUM(U45:X45)</f>
        <v>-2145646.0108757727</v>
      </c>
      <c r="AA45" s="9">
        <f ca="1">AA98</f>
        <v>-642914.50443170452</v>
      </c>
      <c r="AB45" s="9">
        <f ca="1">AB98</f>
        <v>-695905.57159130007</v>
      </c>
      <c r="AC45" s="9">
        <f ca="1">AC98</f>
        <v>-728097.55250469816</v>
      </c>
      <c r="AD45" s="9">
        <f ca="1">AD98</f>
        <v>-780749.58426008769</v>
      </c>
      <c r="AE45" s="9">
        <f ca="1">SUM(AA45:AD45)</f>
        <v>-2847667.2127877902</v>
      </c>
      <c r="AG45" s="9">
        <f ca="1">AG98</f>
        <v>-820217.25852807367</v>
      </c>
      <c r="AH45" s="9">
        <f ca="1">AH98</f>
        <v>-880282.3221756753</v>
      </c>
      <c r="AI45" s="9">
        <f ca="1">AI98</f>
        <v>-902528.53199755435</v>
      </c>
      <c r="AJ45" s="9">
        <f ca="1">AJ98</f>
        <v>-939505.55088296416</v>
      </c>
      <c r="AK45" s="9">
        <f ca="1">SUM(AG45:AJ45)</f>
        <v>-3542533.6635842677</v>
      </c>
      <c r="AM45" s="9">
        <f ca="1">AM98</f>
        <v>-958305.37206880481</v>
      </c>
      <c r="AN45" s="9">
        <f ca="1">AN98</f>
        <v>-994542.63946331735</v>
      </c>
      <c r="AO45" s="9">
        <f ca="1">AO98</f>
        <v>-1004010.0008605873</v>
      </c>
      <c r="AP45" s="9">
        <f ca="1">AP98</f>
        <v>-1038028.7677580911</v>
      </c>
      <c r="AQ45" s="9">
        <f ca="1">SUM(AM45:AP45)</f>
        <v>-3994886.7801508005</v>
      </c>
    </row>
    <row r="46" spans="2:43">
      <c r="B46" s="13" t="s">
        <v>40</v>
      </c>
      <c r="C46" s="13">
        <f>C43+SUM(C45)</f>
        <v>280400</v>
      </c>
      <c r="D46" s="13">
        <f>D43+SUM(D45)</f>
        <v>333600</v>
      </c>
      <c r="E46" s="13">
        <f>E43+SUM(E45)</f>
        <v>424000</v>
      </c>
      <c r="F46" s="13">
        <f>F43+SUM(F45)</f>
        <v>536000</v>
      </c>
      <c r="G46" s="13">
        <f>SUM(C46:F46)</f>
        <v>1574000</v>
      </c>
      <c r="I46" s="13">
        <f>I43+SUM(I45)</f>
        <v>653600</v>
      </c>
      <c r="J46" s="13">
        <f>J43+SUM(J45)</f>
        <v>808800</v>
      </c>
      <c r="K46" s="13">
        <f ca="1">K43+SUM(K45)</f>
        <v>1115476.4280358478</v>
      </c>
      <c r="L46" s="13">
        <f ca="1">L43+SUM(L45)</f>
        <v>1293318.5193210815</v>
      </c>
      <c r="M46" s="13">
        <f ca="1">SUM(I46:L46)</f>
        <v>3871194.9473569291</v>
      </c>
      <c r="O46" s="13">
        <f ca="1">O43+SUM(O45)</f>
        <v>946948.54194603022</v>
      </c>
      <c r="P46" s="13">
        <f ca="1">P43+SUM(P45)</f>
        <v>1131103.353672815</v>
      </c>
      <c r="Q46" s="13">
        <f ca="1">Q43+SUM(Q45)</f>
        <v>1259668.4333411148</v>
      </c>
      <c r="R46" s="13">
        <f ca="1">R43+SUM(R45)</f>
        <v>1433775.767962609</v>
      </c>
      <c r="S46" s="13">
        <f ca="1">SUM(O46:R46)</f>
        <v>4771496.096922569</v>
      </c>
      <c r="U46" s="13">
        <f ca="1">U43+SUM(U45)</f>
        <v>1554993.0969731645</v>
      </c>
      <c r="V46" s="13">
        <f ca="1">V43+SUM(V45)</f>
        <v>1742446.0436604305</v>
      </c>
      <c r="W46" s="13">
        <f ca="1">W43+SUM(W45)</f>
        <v>1855011.3335386333</v>
      </c>
      <c r="X46" s="13">
        <f ca="1">X43+SUM(X45)</f>
        <v>2030799.2144118797</v>
      </c>
      <c r="Y46" s="13">
        <f ca="1">SUM(U46:X46)</f>
        <v>7183249.6885841088</v>
      </c>
      <c r="AA46" s="13">
        <f ca="1">AA43+SUM(AA45)</f>
        <v>2152365.9496191847</v>
      </c>
      <c r="AB46" s="13">
        <f ca="1">AB43+SUM(AB45)</f>
        <v>2329770.8266317439</v>
      </c>
      <c r="AC46" s="13">
        <f ca="1">AC43+SUM(AC45)</f>
        <v>2437543.9801244242</v>
      </c>
      <c r="AD46" s="13">
        <f ca="1">AD43+SUM(AD45)</f>
        <v>2613813.8255663794</v>
      </c>
      <c r="AE46" s="13">
        <f ca="1">SUM(AA46:AD46)</f>
        <v>9533494.5819417313</v>
      </c>
      <c r="AG46" s="13">
        <f ca="1">AG43+SUM(AG45)</f>
        <v>2745944.7350722346</v>
      </c>
      <c r="AH46" s="13">
        <f ca="1">AH43+SUM(AH45)</f>
        <v>2947032.1220668955</v>
      </c>
      <c r="AI46" s="13">
        <f ca="1">AI43+SUM(AI45)</f>
        <v>3021508.5636438909</v>
      </c>
      <c r="AJ46" s="13">
        <f ca="1">AJ43+SUM(AJ45)</f>
        <v>3145301.1920864452</v>
      </c>
      <c r="AK46" s="13">
        <f ca="1">SUM(AG46:AJ46)</f>
        <v>11859786.612869466</v>
      </c>
      <c r="AM46" s="13">
        <f ca="1">AM43+SUM(AM45)</f>
        <v>3208239.7238825206</v>
      </c>
      <c r="AN46" s="13">
        <f ca="1">AN43+SUM(AN45)</f>
        <v>3329555.7929858882</v>
      </c>
      <c r="AO46" s="13">
        <f ca="1">AO43+SUM(AO45)</f>
        <v>3361250.872446314</v>
      </c>
      <c r="AP46" s="13">
        <f ca="1">AP43+SUM(AP45)</f>
        <v>3475139.7877118699</v>
      </c>
      <c r="AQ46" s="13">
        <f ca="1">SUM(AM46:AP46)</f>
        <v>13374186.177026592</v>
      </c>
    </row>
    <row r="47" spans="2:43">
      <c r="B47" s="12" t="s">
        <v>21</v>
      </c>
      <c r="C47" s="12">
        <f>IFERROR(C46/C12,0)</f>
        <v>8.9728000000000002E-2</v>
      </c>
      <c r="D47" s="12">
        <f>IFERROR(D46/D12,0)</f>
        <v>9.6976744186046515E-2</v>
      </c>
      <c r="E47" s="12">
        <f>IFERROR(E46/E12,0)</f>
        <v>0.11208035950303992</v>
      </c>
      <c r="F47" s="12">
        <f>IFERROR(F46/F12,0)</f>
        <v>0.12925006028454306</v>
      </c>
      <c r="G47" s="12">
        <f>IFERROR(G46/G12,0)</f>
        <v>0.10858916867885478</v>
      </c>
      <c r="I47" s="12">
        <f>IFERROR(I46/I12,0)</f>
        <v>0.1434906695938529</v>
      </c>
      <c r="J47" s="12">
        <f>IFERROR(J46/J12,0)</f>
        <v>0.16047619047619047</v>
      </c>
      <c r="K47" s="12">
        <f ca="1">IFERROR(K46/K12,0)</f>
        <v>0.21262456088203457</v>
      </c>
      <c r="L47" s="12">
        <f ca="1">IFERROR(L46/L12,0)</f>
        <v>0.23364283105722761</v>
      </c>
      <c r="M47" s="12">
        <f ca="1">IFERROR(M46/M12,0)</f>
        <v>0.18998166133949038</v>
      </c>
      <c r="O47" s="12">
        <f ca="1">IFERROR(O46/O12,0)</f>
        <v>0.16283059703419417</v>
      </c>
      <c r="P47" s="12">
        <f ca="1">IFERROR(P46/P12,0)</f>
        <v>0.18555949484402467</v>
      </c>
      <c r="Q47" s="12">
        <f ca="1">IFERROR(Q46/Q12,0)</f>
        <v>0.20070622824385242</v>
      </c>
      <c r="R47" s="12">
        <f ca="1">IFERROR(R46/R12,0)</f>
        <v>0.2196384604598903</v>
      </c>
      <c r="S47" s="12">
        <f ca="1">IFERROR(S46/S12,0)</f>
        <v>0.19305876959470902</v>
      </c>
      <c r="U47" s="12">
        <f ca="1">IFERROR(U46/U12,0)</f>
        <v>0.22895490019666453</v>
      </c>
      <c r="V47" s="12">
        <f ca="1">IFERROR(V46/V12,0)</f>
        <v>0.24696242945936647</v>
      </c>
      <c r="W47" s="12">
        <f ca="1">IFERROR(W46/W12,0)</f>
        <v>0.25801016815887134</v>
      </c>
      <c r="X47" s="12">
        <f ca="1">IFERROR(X46/X12,0)</f>
        <v>0.2735346341466624</v>
      </c>
      <c r="Y47" s="12">
        <f ca="1">IFERROR(Y46/Y12,0)</f>
        <v>0.25238763076908471</v>
      </c>
      <c r="AA47" s="12">
        <f ca="1">IFERROR(AA46/AA12,0)</f>
        <v>0.2805409834265431</v>
      </c>
      <c r="AB47" s="12">
        <f ca="1">IFERROR(AB46/AB12,0)</f>
        <v>0.29490853537356509</v>
      </c>
      <c r="AC47" s="12">
        <f ca="1">IFERROR(AC46/AC12,0)</f>
        <v>0.30441515016394538</v>
      </c>
      <c r="AD47" s="12">
        <f ca="1">IFERROR(AD46/AD12,0)</f>
        <v>0.31778509029236446</v>
      </c>
      <c r="AE47" s="12">
        <f ca="1">IFERROR(AE46/AE12,0)</f>
        <v>0.29975228989435637</v>
      </c>
      <c r="AG47" s="12">
        <f ca="1">IFERROR(AG46/AG12,0)</f>
        <v>0.32467427292025441</v>
      </c>
      <c r="AH47" s="12">
        <f ca="1">IFERROR(AH46/AH12,0)</f>
        <v>0.3399176027072176</v>
      </c>
      <c r="AI47" s="12">
        <f ca="1">IFERROR(AI46/AI12,0)</f>
        <v>0.34532919498743897</v>
      </c>
      <c r="AJ47" s="12">
        <f ca="1">IFERROR(AJ46/AJ12,0)</f>
        <v>0.35139214933639917</v>
      </c>
      <c r="AK47" s="12">
        <f ca="1">IFERROR(AK46/AK12,0)</f>
        <v>0.34052449478061303</v>
      </c>
      <c r="AM47" s="12">
        <f ca="1">IFERROR(AM46/AM12,0)</f>
        <v>0.34992356270879743</v>
      </c>
      <c r="AN47" s="12">
        <f ca="1">IFERROR(AN46/AN12,0)</f>
        <v>0.35550533333826156</v>
      </c>
      <c r="AO47" s="12">
        <f ca="1">IFERROR(AO46/AO12,0)</f>
        <v>0.35692509446465343</v>
      </c>
      <c r="AP47" s="12">
        <f ca="1">IFERROR(AP46/AP12,0)</f>
        <v>0.36190088901256301</v>
      </c>
      <c r="AQ47" s="12">
        <f ca="1">IFERROR(AQ46/AQ12,0)</f>
        <v>0.35613396222642835</v>
      </c>
    </row>
    <row r="51" spans="2:43"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</row>
    <row r="53" spans="2:43">
      <c r="B53" s="8" t="s">
        <v>42</v>
      </c>
    </row>
    <row r="54" spans="2:43">
      <c r="B54" t="s">
        <v>43</v>
      </c>
      <c r="C54" s="16">
        <v>4626000</v>
      </c>
      <c r="D54" s="16">
        <v>4979600</v>
      </c>
      <c r="E54" s="16">
        <v>5427600</v>
      </c>
      <c r="F54" s="16">
        <v>5988600</v>
      </c>
      <c r="G54" s="9">
        <f>F54</f>
        <v>5988600</v>
      </c>
      <c r="I54" s="16">
        <v>6665200</v>
      </c>
      <c r="J54" s="16">
        <v>7522200</v>
      </c>
      <c r="K54" s="9">
        <f ca="1">J54+K259</f>
        <v>8323888.9530357951</v>
      </c>
      <c r="L54" s="18">
        <f ca="1">Transaction!E50</f>
        <v>2000000</v>
      </c>
      <c r="M54" s="9">
        <f ca="1">L54</f>
        <v>2000000</v>
      </c>
      <c r="O54" s="9">
        <f ca="1">L54+O259</f>
        <v>1999999.9999999977</v>
      </c>
      <c r="P54" s="9">
        <f ca="1">O54+P259</f>
        <v>1999999.9999999977</v>
      </c>
      <c r="Q54" s="9">
        <f ca="1">P54+Q259</f>
        <v>2000000</v>
      </c>
      <c r="R54" s="9">
        <f ca="1">Q54+R259</f>
        <v>2000000</v>
      </c>
      <c r="S54" s="9">
        <f ca="1">R54</f>
        <v>2000000</v>
      </c>
      <c r="U54" s="9">
        <f ca="1">R54+U259</f>
        <v>2000000</v>
      </c>
      <c r="V54" s="9">
        <f ca="1">U54+V259</f>
        <v>2000000</v>
      </c>
      <c r="W54" s="9">
        <f ca="1">V54+W259</f>
        <v>2000000</v>
      </c>
      <c r="X54" s="9">
        <f ca="1">W54+X259</f>
        <v>2000000</v>
      </c>
      <c r="Y54" s="9">
        <f ca="1">X54</f>
        <v>2000000</v>
      </c>
      <c r="AA54" s="9">
        <f ca="1">X54+AA259</f>
        <v>2000000</v>
      </c>
      <c r="AB54" s="9">
        <f ca="1">AA54+AB259</f>
        <v>2000000</v>
      </c>
      <c r="AC54" s="9">
        <f ca="1">AB54+AC259</f>
        <v>2000000</v>
      </c>
      <c r="AD54" s="9">
        <f ca="1">AC54+AD259</f>
        <v>1999999.9999999846</v>
      </c>
      <c r="AE54" s="9">
        <f ca="1">AD54</f>
        <v>1999999.9999999846</v>
      </c>
      <c r="AG54" s="9">
        <f ca="1">AD54+AG259</f>
        <v>1999999.9999995371</v>
      </c>
      <c r="AH54" s="9">
        <f ca="1">AG54+AH259</f>
        <v>3200470.1369509883</v>
      </c>
      <c r="AI54" s="9">
        <f ca="1">AH54+AI259</f>
        <v>6128585.5586179234</v>
      </c>
      <c r="AJ54" s="9">
        <f ca="1">AI54+AJ259</f>
        <v>9182565.9840326067</v>
      </c>
      <c r="AK54" s="9">
        <f ca="1">AJ54</f>
        <v>9182565.9840326067</v>
      </c>
      <c r="AM54" s="9">
        <f ca="1">AJ54+AM259</f>
        <v>12301373.120713295</v>
      </c>
      <c r="AN54" s="9">
        <f ca="1">AM54+AN259</f>
        <v>15543384.505967278</v>
      </c>
      <c r="AO54" s="9">
        <f ca="1">AN54+AO259</f>
        <v>18820646.122467078</v>
      </c>
      <c r="AP54" s="9">
        <f ca="1">AO54+AP259</f>
        <v>22213822.980579335</v>
      </c>
      <c r="AQ54" s="9">
        <f ca="1">AP54</f>
        <v>22213822.980579335</v>
      </c>
    </row>
    <row r="55" spans="2:43">
      <c r="B55" t="s">
        <v>44</v>
      </c>
      <c r="C55" s="16">
        <v>1560000</v>
      </c>
      <c r="D55" s="16">
        <v>1720000</v>
      </c>
      <c r="E55" s="16">
        <v>1890000</v>
      </c>
      <c r="F55" s="16">
        <v>2074000</v>
      </c>
      <c r="G55" s="9">
        <f>F55</f>
        <v>2074000</v>
      </c>
      <c r="I55" s="16">
        <v>2278000</v>
      </c>
      <c r="J55" s="16">
        <v>2520000</v>
      </c>
      <c r="K55" s="9">
        <f>K105</f>
        <v>2907894.4570721411</v>
      </c>
      <c r="L55" s="18">
        <f>Transaction!E51</f>
        <v>3120524.6411905861</v>
      </c>
      <c r="M55" s="9">
        <f>L55</f>
        <v>3120524.6411905861</v>
      </c>
      <c r="O55" s="9">
        <f t="shared" ref="O55:R57" si="13">O105</f>
        <v>3313566.8819956314</v>
      </c>
      <c r="P55" s="9">
        <f t="shared" si="13"/>
        <v>3475229.2470992808</v>
      </c>
      <c r="Q55" s="9">
        <f t="shared" si="13"/>
        <v>3632958.5060565304</v>
      </c>
      <c r="R55" s="9">
        <f t="shared" si="13"/>
        <v>3784942.5691310293</v>
      </c>
      <c r="S55" s="9">
        <f>R55</f>
        <v>3784942.5691310293</v>
      </c>
      <c r="U55" s="9">
        <f t="shared" ref="U55:X57" si="14">U105</f>
        <v>3934433.0606623399</v>
      </c>
      <c r="V55" s="9">
        <f t="shared" si="14"/>
        <v>4081429.9806504594</v>
      </c>
      <c r="W55" s="9">
        <f t="shared" si="14"/>
        <v>4221325.6325312108</v>
      </c>
      <c r="X55" s="9">
        <f t="shared" si="14"/>
        <v>4358601.370736042</v>
      </c>
      <c r="Y55" s="9">
        <f>X55</f>
        <v>4358601.370736042</v>
      </c>
      <c r="AA55" s="9">
        <f t="shared" ref="AA55:AD57" si="15">AA105</f>
        <v>4493442.4970596246</v>
      </c>
      <c r="AB55" s="9">
        <f t="shared" si="15"/>
        <v>4622765.8433393678</v>
      </c>
      <c r="AC55" s="9">
        <f t="shared" si="15"/>
        <v>4747977.5964961117</v>
      </c>
      <c r="AD55" s="9">
        <f t="shared" si="15"/>
        <v>4870615.7614256041</v>
      </c>
      <c r="AE55" s="9">
        <f>AD55</f>
        <v>4870615.7614256041</v>
      </c>
      <c r="AG55" s="9">
        <f t="shared" ref="AG55:AJ57" si="16">AG105</f>
        <v>4990884.1701019816</v>
      </c>
      <c r="AH55" s="9">
        <f t="shared" si="16"/>
        <v>5108782.8225252433</v>
      </c>
      <c r="AI55" s="9">
        <f t="shared" si="16"/>
        <v>5222467.0393294636</v>
      </c>
      <c r="AJ55" s="9">
        <f t="shared" si="16"/>
        <v>5333628.6258999677</v>
      </c>
      <c r="AK55" s="9">
        <f>AJ55</f>
        <v>5333628.6258999677</v>
      </c>
      <c r="AM55" s="9">
        <f t="shared" ref="AM55:AP57" si="17">AM105</f>
        <v>5442491.7974083023</v>
      </c>
      <c r="AN55" s="9">
        <f t="shared" si="17"/>
        <v>5549056.5538544711</v>
      </c>
      <c r="AO55" s="9">
        <f t="shared" si="17"/>
        <v>5651293.7479359517</v>
      </c>
      <c r="AP55" s="9">
        <f t="shared" si="17"/>
        <v>5751064.3655766034</v>
      </c>
      <c r="AQ55" s="9">
        <f>AP55</f>
        <v>5751064.3655766034</v>
      </c>
    </row>
    <row r="56" spans="2:43">
      <c r="B56" t="s">
        <v>45</v>
      </c>
      <c r="C56" s="16">
        <v>180000</v>
      </c>
      <c r="D56" s="16">
        <v>195000</v>
      </c>
      <c r="E56" s="16">
        <v>210000</v>
      </c>
      <c r="F56" s="16">
        <v>225000</v>
      </c>
      <c r="G56" s="9">
        <f>F56</f>
        <v>225000</v>
      </c>
      <c r="I56" s="16">
        <v>240000</v>
      </c>
      <c r="J56" s="16">
        <v>255000</v>
      </c>
      <c r="K56" s="9">
        <f>K106</f>
        <v>255000</v>
      </c>
      <c r="L56" s="18">
        <f>Transaction!E52</f>
        <v>255000</v>
      </c>
      <c r="M56" s="9">
        <f>L56</f>
        <v>255000</v>
      </c>
      <c r="O56" s="9">
        <f t="shared" si="13"/>
        <v>255000</v>
      </c>
      <c r="P56" s="9">
        <f t="shared" si="13"/>
        <v>255000</v>
      </c>
      <c r="Q56" s="9">
        <f t="shared" si="13"/>
        <v>255000</v>
      </c>
      <c r="R56" s="9">
        <f t="shared" si="13"/>
        <v>255000</v>
      </c>
      <c r="S56" s="9">
        <f>R56</f>
        <v>255000</v>
      </c>
      <c r="U56" s="9">
        <f t="shared" si="14"/>
        <v>255000</v>
      </c>
      <c r="V56" s="9">
        <f t="shared" si="14"/>
        <v>255000</v>
      </c>
      <c r="W56" s="9">
        <f t="shared" si="14"/>
        <v>255000</v>
      </c>
      <c r="X56" s="9">
        <f t="shared" si="14"/>
        <v>255000</v>
      </c>
      <c r="Y56" s="9">
        <f>X56</f>
        <v>255000</v>
      </c>
      <c r="AA56" s="9">
        <f t="shared" si="15"/>
        <v>255000</v>
      </c>
      <c r="AB56" s="9">
        <f t="shared" si="15"/>
        <v>255000</v>
      </c>
      <c r="AC56" s="9">
        <f t="shared" si="15"/>
        <v>255000</v>
      </c>
      <c r="AD56" s="9">
        <f t="shared" si="15"/>
        <v>255000</v>
      </c>
      <c r="AE56" s="9">
        <f>AD56</f>
        <v>255000</v>
      </c>
      <c r="AG56" s="9">
        <f t="shared" si="16"/>
        <v>255000</v>
      </c>
      <c r="AH56" s="9">
        <f t="shared" si="16"/>
        <v>255000</v>
      </c>
      <c r="AI56" s="9">
        <f t="shared" si="16"/>
        <v>255000</v>
      </c>
      <c r="AJ56" s="9">
        <f t="shared" si="16"/>
        <v>255000</v>
      </c>
      <c r="AK56" s="9">
        <f>AJ56</f>
        <v>255000</v>
      </c>
      <c r="AM56" s="9">
        <f t="shared" si="17"/>
        <v>255000</v>
      </c>
      <c r="AN56" s="9">
        <f t="shared" si="17"/>
        <v>255000</v>
      </c>
      <c r="AO56" s="9">
        <f t="shared" si="17"/>
        <v>255000</v>
      </c>
      <c r="AP56" s="9">
        <f t="shared" si="17"/>
        <v>255000</v>
      </c>
      <c r="AQ56" s="9">
        <f>AP56</f>
        <v>255000</v>
      </c>
    </row>
    <row r="57" spans="2:43">
      <c r="B57" t="s">
        <v>46</v>
      </c>
      <c r="C57" s="16">
        <v>75000</v>
      </c>
      <c r="D57" s="16">
        <v>80000</v>
      </c>
      <c r="E57" s="16">
        <v>85000</v>
      </c>
      <c r="F57" s="16">
        <v>90000</v>
      </c>
      <c r="G57" s="9">
        <f>F57</f>
        <v>90000</v>
      </c>
      <c r="I57" s="16">
        <v>95000</v>
      </c>
      <c r="J57" s="16">
        <v>100000</v>
      </c>
      <c r="K57" s="9">
        <f>K107</f>
        <v>100000</v>
      </c>
      <c r="L57" s="18">
        <f>Transaction!E53</f>
        <v>100000</v>
      </c>
      <c r="M57" s="9">
        <f>L57</f>
        <v>100000</v>
      </c>
      <c r="O57" s="9">
        <f t="shared" si="13"/>
        <v>100000</v>
      </c>
      <c r="P57" s="9">
        <f t="shared" si="13"/>
        <v>100000</v>
      </c>
      <c r="Q57" s="9">
        <f t="shared" si="13"/>
        <v>100000</v>
      </c>
      <c r="R57" s="9">
        <f t="shared" si="13"/>
        <v>100000</v>
      </c>
      <c r="S57" s="9">
        <f>R57</f>
        <v>100000</v>
      </c>
      <c r="U57" s="9">
        <f t="shared" si="14"/>
        <v>100000</v>
      </c>
      <c r="V57" s="9">
        <f t="shared" si="14"/>
        <v>100000</v>
      </c>
      <c r="W57" s="9">
        <f t="shared" si="14"/>
        <v>100000</v>
      </c>
      <c r="X57" s="9">
        <f t="shared" si="14"/>
        <v>100000</v>
      </c>
      <c r="Y57" s="9">
        <f>X57</f>
        <v>100000</v>
      </c>
      <c r="AA57" s="9">
        <f t="shared" si="15"/>
        <v>100000</v>
      </c>
      <c r="AB57" s="9">
        <f t="shared" si="15"/>
        <v>100000</v>
      </c>
      <c r="AC57" s="9">
        <f t="shared" si="15"/>
        <v>100000</v>
      </c>
      <c r="AD57" s="9">
        <f t="shared" si="15"/>
        <v>100000</v>
      </c>
      <c r="AE57" s="9">
        <f>AD57</f>
        <v>100000</v>
      </c>
      <c r="AG57" s="9">
        <f t="shared" si="16"/>
        <v>100000</v>
      </c>
      <c r="AH57" s="9">
        <f t="shared" si="16"/>
        <v>100000</v>
      </c>
      <c r="AI57" s="9">
        <f t="shared" si="16"/>
        <v>100000</v>
      </c>
      <c r="AJ57" s="9">
        <f t="shared" si="16"/>
        <v>100000</v>
      </c>
      <c r="AK57" s="9">
        <f>AJ57</f>
        <v>100000</v>
      </c>
      <c r="AM57" s="9">
        <f t="shared" si="17"/>
        <v>100000</v>
      </c>
      <c r="AN57" s="9">
        <f t="shared" si="17"/>
        <v>100000</v>
      </c>
      <c r="AO57" s="9">
        <f t="shared" si="17"/>
        <v>100000</v>
      </c>
      <c r="AP57" s="9">
        <f t="shared" si="17"/>
        <v>100000</v>
      </c>
      <c r="AQ57" s="9">
        <f>AP57</f>
        <v>100000</v>
      </c>
    </row>
    <row r="58" spans="2:43">
      <c r="B58" s="11" t="s">
        <v>47</v>
      </c>
      <c r="C58" s="11">
        <f>SUM(C54,C55,C56,C57)</f>
        <v>6441000</v>
      </c>
      <c r="D58" s="11">
        <f>SUM(D54,D55,D56,D57)</f>
        <v>6974600</v>
      </c>
      <c r="E58" s="11">
        <f>SUM(E54,E55,E56,E57)</f>
        <v>7612600</v>
      </c>
      <c r="F58" s="11">
        <f>SUM(F54,F55,F56,F57)</f>
        <v>8377600</v>
      </c>
      <c r="G58" s="11">
        <f>F58</f>
        <v>8377600</v>
      </c>
      <c r="I58" s="11">
        <f>SUM(I54,I55,I56,I57)</f>
        <v>9278200</v>
      </c>
      <c r="J58" s="11">
        <f>SUM(J54,J55,J56,J57)</f>
        <v>10397200</v>
      </c>
      <c r="K58" s="11">
        <f ca="1">SUM(K54,K55,K56,K57)</f>
        <v>11586783.410107937</v>
      </c>
      <c r="L58" s="11">
        <f ca="1">SUM(L54,L55,L56,L57)</f>
        <v>5475524.6411905866</v>
      </c>
      <c r="M58" s="11">
        <f ca="1">L58</f>
        <v>5475524.6411905866</v>
      </c>
      <c r="O58" s="11">
        <f ca="1">SUM(O54,O55,O56,O57)</f>
        <v>5668566.8819956295</v>
      </c>
      <c r="P58" s="11">
        <f ca="1">SUM(P54,P55,P56,P57)</f>
        <v>5830229.2470992785</v>
      </c>
      <c r="Q58" s="11">
        <f ca="1">SUM(Q54,Q55,Q56,Q57)</f>
        <v>5987958.5060565304</v>
      </c>
      <c r="R58" s="11">
        <f ca="1">SUM(R54,R55,R56,R57)</f>
        <v>6139942.5691310298</v>
      </c>
      <c r="S58" s="11">
        <f ca="1">R58</f>
        <v>6139942.5691310298</v>
      </c>
      <c r="U58" s="11">
        <f ca="1">SUM(U54,U55,U56,U57)</f>
        <v>6289433.0606623404</v>
      </c>
      <c r="V58" s="11">
        <f ca="1">SUM(V54,V55,V56,V57)</f>
        <v>6436429.9806504594</v>
      </c>
      <c r="W58" s="11">
        <f ca="1">SUM(W54,W55,W56,W57)</f>
        <v>6576325.6325312108</v>
      </c>
      <c r="X58" s="11">
        <f ca="1">SUM(X54,X55,X56,X57)</f>
        <v>6713601.370736042</v>
      </c>
      <c r="Y58" s="11">
        <f ca="1">X58</f>
        <v>6713601.370736042</v>
      </c>
      <c r="AA58" s="11">
        <f ca="1">SUM(AA54,AA55,AA56,AA57)</f>
        <v>6848442.4970596246</v>
      </c>
      <c r="AB58" s="11">
        <f ca="1">SUM(AB54,AB55,AB56,AB57)</f>
        <v>6977765.8433393678</v>
      </c>
      <c r="AC58" s="11">
        <f ca="1">SUM(AC54,AC55,AC56,AC57)</f>
        <v>7102977.5964961117</v>
      </c>
      <c r="AD58" s="11">
        <f ca="1">SUM(AD54,AD55,AD56,AD57)</f>
        <v>7225615.7614255883</v>
      </c>
      <c r="AE58" s="11">
        <f ca="1">AD58</f>
        <v>7225615.7614255883</v>
      </c>
      <c r="AG58" s="11">
        <f ca="1">SUM(AG54,AG55,AG56,AG57)</f>
        <v>7345884.1701015187</v>
      </c>
      <c r="AH58" s="11">
        <f ca="1">SUM(AH54,AH55,AH56,AH57)</f>
        <v>8664252.9594762325</v>
      </c>
      <c r="AI58" s="11">
        <f ca="1">SUM(AI54,AI55,AI56,AI57)</f>
        <v>11706052.597947387</v>
      </c>
      <c r="AJ58" s="11">
        <f ca="1">SUM(AJ54,AJ55,AJ56,AJ57)</f>
        <v>14871194.609932575</v>
      </c>
      <c r="AK58" s="11">
        <f ca="1">AJ58</f>
        <v>14871194.609932575</v>
      </c>
      <c r="AM58" s="11">
        <f ca="1">SUM(AM54,AM55,AM56,AM57)</f>
        <v>18098864.918121599</v>
      </c>
      <c r="AN58" s="11">
        <f ca="1">SUM(AN54,AN55,AN56,AN57)</f>
        <v>21447441.059821747</v>
      </c>
      <c r="AO58" s="11">
        <f ca="1">SUM(AO54,AO55,AO56,AO57)</f>
        <v>24826939.870403029</v>
      </c>
      <c r="AP58" s="11">
        <f ca="1">SUM(AP54,AP55,AP56,AP57)</f>
        <v>28319887.346155938</v>
      </c>
      <c r="AQ58" s="11">
        <f ca="1">AP58</f>
        <v>28319887.346155938</v>
      </c>
    </row>
    <row r="60" spans="2:43">
      <c r="B60" t="s">
        <v>48</v>
      </c>
      <c r="C60" s="16">
        <v>0</v>
      </c>
      <c r="D60" s="16">
        <v>0</v>
      </c>
      <c r="E60" s="16">
        <v>0</v>
      </c>
      <c r="F60" s="16">
        <v>0</v>
      </c>
      <c r="G60" s="9">
        <f>F60</f>
        <v>0</v>
      </c>
      <c r="I60" s="16">
        <v>0</v>
      </c>
      <c r="J60" s="16">
        <v>0</v>
      </c>
      <c r="K60" s="9">
        <f>K153</f>
        <v>0</v>
      </c>
      <c r="L60" s="18">
        <f>Transaction!E56</f>
        <v>0</v>
      </c>
      <c r="M60" s="9">
        <f>L60</f>
        <v>0</v>
      </c>
      <c r="O60" s="9">
        <f>O153</f>
        <v>0</v>
      </c>
      <c r="P60" s="9">
        <f>P153</f>
        <v>0</v>
      </c>
      <c r="Q60" s="9">
        <f>Q153</f>
        <v>0</v>
      </c>
      <c r="R60" s="9">
        <f>R153</f>
        <v>0</v>
      </c>
      <c r="S60" s="9">
        <f>R60</f>
        <v>0</v>
      </c>
      <c r="U60" s="9">
        <f>U153</f>
        <v>0</v>
      </c>
      <c r="V60" s="9">
        <f>V153</f>
        <v>0</v>
      </c>
      <c r="W60" s="9">
        <f>W153</f>
        <v>0</v>
      </c>
      <c r="X60" s="9">
        <f>X153</f>
        <v>0</v>
      </c>
      <c r="Y60" s="9">
        <f>X60</f>
        <v>0</v>
      </c>
      <c r="AA60" s="9">
        <f>AA153</f>
        <v>0</v>
      </c>
      <c r="AB60" s="9">
        <f>AB153</f>
        <v>0</v>
      </c>
      <c r="AC60" s="9">
        <f>AC153</f>
        <v>0</v>
      </c>
      <c r="AD60" s="9">
        <f>AD153</f>
        <v>0</v>
      </c>
      <c r="AE60" s="9">
        <f>AD60</f>
        <v>0</v>
      </c>
      <c r="AG60" s="9">
        <f>AG153</f>
        <v>0</v>
      </c>
      <c r="AH60" s="9">
        <f>AH153</f>
        <v>0</v>
      </c>
      <c r="AI60" s="9">
        <f>AI153</f>
        <v>0</v>
      </c>
      <c r="AJ60" s="9">
        <f>AJ153</f>
        <v>0</v>
      </c>
      <c r="AK60" s="9">
        <f>AJ60</f>
        <v>0</v>
      </c>
      <c r="AM60" s="9">
        <f>AM153</f>
        <v>0</v>
      </c>
      <c r="AN60" s="9">
        <f>AN153</f>
        <v>0</v>
      </c>
      <c r="AO60" s="9">
        <f>AO153</f>
        <v>0</v>
      </c>
      <c r="AP60" s="9">
        <f>AP153</f>
        <v>0</v>
      </c>
      <c r="AQ60" s="9">
        <f>AP60</f>
        <v>0</v>
      </c>
    </row>
    <row r="61" spans="2:43">
      <c r="B61" t="s">
        <v>49</v>
      </c>
      <c r="C61" s="16">
        <v>320000</v>
      </c>
      <c r="D61" s="16">
        <v>320000</v>
      </c>
      <c r="E61" s="16">
        <v>320000</v>
      </c>
      <c r="F61" s="16">
        <v>320000</v>
      </c>
      <c r="G61" s="9">
        <f>F61</f>
        <v>320000</v>
      </c>
      <c r="I61" s="16">
        <v>320000</v>
      </c>
      <c r="J61" s="16">
        <v>320000</v>
      </c>
      <c r="K61" s="9">
        <f>K160</f>
        <v>320000</v>
      </c>
      <c r="L61" s="18">
        <f>Transaction!E57</f>
        <v>320000</v>
      </c>
      <c r="M61" s="9">
        <f>L61</f>
        <v>320000</v>
      </c>
      <c r="O61" s="9">
        <f>O160</f>
        <v>320000</v>
      </c>
      <c r="P61" s="9">
        <f>P160</f>
        <v>320000</v>
      </c>
      <c r="Q61" s="9">
        <f>Q160</f>
        <v>320000</v>
      </c>
      <c r="R61" s="9">
        <f>R160</f>
        <v>320000</v>
      </c>
      <c r="S61" s="9">
        <f>R61</f>
        <v>320000</v>
      </c>
      <c r="U61" s="9">
        <f>U160</f>
        <v>320000</v>
      </c>
      <c r="V61" s="9">
        <f>V160</f>
        <v>320000</v>
      </c>
      <c r="W61" s="9">
        <f>W160</f>
        <v>320000</v>
      </c>
      <c r="X61" s="9">
        <f>X160</f>
        <v>320000</v>
      </c>
      <c r="Y61" s="9">
        <f>X61</f>
        <v>320000</v>
      </c>
      <c r="AA61" s="9">
        <f>AA160</f>
        <v>320000</v>
      </c>
      <c r="AB61" s="9">
        <f>AB160</f>
        <v>320000</v>
      </c>
      <c r="AC61" s="9">
        <f>AC160</f>
        <v>320000</v>
      </c>
      <c r="AD61" s="9">
        <f>AD160</f>
        <v>320000</v>
      </c>
      <c r="AE61" s="9">
        <f>AD61</f>
        <v>320000</v>
      </c>
      <c r="AG61" s="9">
        <f>AG160</f>
        <v>320000</v>
      </c>
      <c r="AH61" s="9">
        <f>AH160</f>
        <v>320000</v>
      </c>
      <c r="AI61" s="9">
        <f>AI160</f>
        <v>320000</v>
      </c>
      <c r="AJ61" s="9">
        <f>AJ160</f>
        <v>320000</v>
      </c>
      <c r="AK61" s="9">
        <f>AJ61</f>
        <v>320000</v>
      </c>
      <c r="AM61" s="9">
        <f>AM160</f>
        <v>320000</v>
      </c>
      <c r="AN61" s="9">
        <f>AN160</f>
        <v>320000</v>
      </c>
      <c r="AO61" s="9">
        <f>AO160</f>
        <v>320000</v>
      </c>
      <c r="AP61" s="9">
        <f>AP160</f>
        <v>320000</v>
      </c>
      <c r="AQ61" s="9">
        <f>AP61</f>
        <v>320000</v>
      </c>
    </row>
    <row r="62" spans="2:43">
      <c r="B62" t="s">
        <v>50</v>
      </c>
      <c r="C62" s="16">
        <v>500000</v>
      </c>
      <c r="D62" s="16">
        <v>500000</v>
      </c>
      <c r="E62" s="16">
        <v>500000</v>
      </c>
      <c r="F62" s="16">
        <v>500000</v>
      </c>
      <c r="G62" s="9">
        <f>F62</f>
        <v>500000</v>
      </c>
      <c r="I62" s="16">
        <v>500000</v>
      </c>
      <c r="J62" s="16">
        <v>500000</v>
      </c>
      <c r="K62" s="9">
        <f>K167</f>
        <v>500000</v>
      </c>
      <c r="L62" s="18">
        <f ca="1">Transaction!E58</f>
        <v>49078822.032968923</v>
      </c>
      <c r="M62" s="9">
        <f ca="1">L62</f>
        <v>49078822.032968923</v>
      </c>
      <c r="O62" s="9">
        <f ca="1">O167</f>
        <v>49078822.032968923</v>
      </c>
      <c r="P62" s="9">
        <f ca="1">P167</f>
        <v>49078822.032968923</v>
      </c>
      <c r="Q62" s="9">
        <f ca="1">Q167</f>
        <v>49078822.032968923</v>
      </c>
      <c r="R62" s="9">
        <f ca="1">R167</f>
        <v>49078822.032968923</v>
      </c>
      <c r="S62" s="9">
        <f ca="1">R62</f>
        <v>49078822.032968923</v>
      </c>
      <c r="U62" s="9">
        <f ca="1">U167</f>
        <v>49078822.032968923</v>
      </c>
      <c r="V62" s="9">
        <f ca="1">V167</f>
        <v>49078822.032968923</v>
      </c>
      <c r="W62" s="9">
        <f ca="1">W167</f>
        <v>49078822.032968923</v>
      </c>
      <c r="X62" s="9">
        <f ca="1">X167</f>
        <v>49078822.032968923</v>
      </c>
      <c r="Y62" s="9">
        <f ca="1">X62</f>
        <v>49078822.032968923</v>
      </c>
      <c r="AA62" s="9">
        <f ca="1">AA167</f>
        <v>49078822.032968923</v>
      </c>
      <c r="AB62" s="9">
        <f ca="1">AB167</f>
        <v>49078822.032968923</v>
      </c>
      <c r="AC62" s="9">
        <f ca="1">AC167</f>
        <v>49078822.032968923</v>
      </c>
      <c r="AD62" s="9">
        <f ca="1">AD167</f>
        <v>49078822.032968923</v>
      </c>
      <c r="AE62" s="9">
        <f ca="1">AD62</f>
        <v>49078822.032968923</v>
      </c>
      <c r="AG62" s="9">
        <f ca="1">AG167</f>
        <v>49078822.032968923</v>
      </c>
      <c r="AH62" s="9">
        <f ca="1">AH167</f>
        <v>49078822.032968923</v>
      </c>
      <c r="AI62" s="9">
        <f ca="1">AI167</f>
        <v>49078822.032968923</v>
      </c>
      <c r="AJ62" s="9">
        <f ca="1">AJ167</f>
        <v>49078822.032968923</v>
      </c>
      <c r="AK62" s="9">
        <f ca="1">AJ62</f>
        <v>49078822.032968923</v>
      </c>
      <c r="AM62" s="9">
        <f ca="1">AM167</f>
        <v>49078822.032968923</v>
      </c>
      <c r="AN62" s="9">
        <f ca="1">AN167</f>
        <v>49078822.032968923</v>
      </c>
      <c r="AO62" s="9">
        <f ca="1">AO167</f>
        <v>49078822.032968923</v>
      </c>
      <c r="AP62" s="9">
        <f ca="1">AP167</f>
        <v>49078822.032968923</v>
      </c>
      <c r="AQ62" s="9">
        <f ca="1">AP62</f>
        <v>49078822.032968923</v>
      </c>
    </row>
    <row r="63" spans="2:43">
      <c r="B63" s="9" t="s">
        <v>51</v>
      </c>
      <c r="C63" s="16">
        <v>150000</v>
      </c>
      <c r="D63" s="16">
        <v>155000</v>
      </c>
      <c r="E63" s="16">
        <v>160000</v>
      </c>
      <c r="F63" s="16">
        <v>165000</v>
      </c>
      <c r="G63" s="9">
        <f>F63</f>
        <v>165000</v>
      </c>
      <c r="I63" s="16">
        <v>170000</v>
      </c>
      <c r="J63" s="16">
        <v>175000</v>
      </c>
      <c r="K63" s="16">
        <f>J63</f>
        <v>175000</v>
      </c>
      <c r="L63" s="18">
        <f>Transaction!E59</f>
        <v>175000</v>
      </c>
      <c r="M63" s="9">
        <f>L63</f>
        <v>175000</v>
      </c>
      <c r="O63" s="16">
        <f>L63</f>
        <v>175000</v>
      </c>
      <c r="P63" s="16">
        <f>O63</f>
        <v>175000</v>
      </c>
      <c r="Q63" s="16">
        <f>P63</f>
        <v>175000</v>
      </c>
      <c r="R63" s="16">
        <f>Q63</f>
        <v>175000</v>
      </c>
      <c r="S63" s="9">
        <f>R63</f>
        <v>175000</v>
      </c>
      <c r="U63" s="16">
        <f>R63</f>
        <v>175000</v>
      </c>
      <c r="V63" s="16">
        <f>U63</f>
        <v>175000</v>
      </c>
      <c r="W63" s="16">
        <f>V63</f>
        <v>175000</v>
      </c>
      <c r="X63" s="16">
        <f>W63</f>
        <v>175000</v>
      </c>
      <c r="Y63" s="9">
        <f>X63</f>
        <v>175000</v>
      </c>
      <c r="AA63" s="16">
        <f>X63</f>
        <v>175000</v>
      </c>
      <c r="AB63" s="16">
        <f>AA63</f>
        <v>175000</v>
      </c>
      <c r="AC63" s="16">
        <f>AB63</f>
        <v>175000</v>
      </c>
      <c r="AD63" s="16">
        <f>AC63</f>
        <v>175000</v>
      </c>
      <c r="AE63" s="9">
        <f>AD63</f>
        <v>175000</v>
      </c>
      <c r="AG63" s="16">
        <f>AD63</f>
        <v>175000</v>
      </c>
      <c r="AH63" s="16">
        <f>AG63</f>
        <v>175000</v>
      </c>
      <c r="AI63" s="16">
        <f>AH63</f>
        <v>175000</v>
      </c>
      <c r="AJ63" s="16">
        <f>AI63</f>
        <v>175000</v>
      </c>
      <c r="AK63" s="9">
        <f>AJ63</f>
        <v>175000</v>
      </c>
      <c r="AM63" s="16">
        <f>AJ63</f>
        <v>175000</v>
      </c>
      <c r="AN63" s="16">
        <f>AM63</f>
        <v>175000</v>
      </c>
      <c r="AO63" s="16">
        <f>AN63</f>
        <v>175000</v>
      </c>
      <c r="AP63" s="16">
        <f>AO63</f>
        <v>175000</v>
      </c>
      <c r="AQ63" s="9">
        <f>AP63</f>
        <v>175000</v>
      </c>
    </row>
    <row r="64" spans="2:43">
      <c r="B64" s="13" t="s">
        <v>52</v>
      </c>
      <c r="C64" s="13">
        <f>C58+SUM(C60,C61,C62,C63)</f>
        <v>7411000</v>
      </c>
      <c r="D64" s="13">
        <f>D58+SUM(D60,D61,D62,D63)</f>
        <v>7949600</v>
      </c>
      <c r="E64" s="13">
        <f>E58+SUM(E60,E61,E62,E63)</f>
        <v>8592600</v>
      </c>
      <c r="F64" s="13">
        <f>F58+SUM(F60,F61,F62,F63)</f>
        <v>9362600</v>
      </c>
      <c r="G64" s="13">
        <f>F64</f>
        <v>9362600</v>
      </c>
      <c r="I64" s="13">
        <f>I58+SUM(I60,I61,I62,I63)</f>
        <v>10268200</v>
      </c>
      <c r="J64" s="13">
        <f>J58+SUM(J60,J61,J62,J63)</f>
        <v>11392200</v>
      </c>
      <c r="K64" s="13">
        <f ca="1">K58+SUM(K60,K61,K62,K63)</f>
        <v>12581783.410107937</v>
      </c>
      <c r="L64" s="13">
        <f ca="1">L58+SUM(L60,L61,L62,L63)</f>
        <v>55049346.674159512</v>
      </c>
      <c r="M64" s="13">
        <f ca="1">L64</f>
        <v>55049346.674159512</v>
      </c>
      <c r="O64" s="13">
        <f ca="1">O58+SUM(O60,O61,O62,O63)</f>
        <v>55242388.914964557</v>
      </c>
      <c r="P64" s="13">
        <f ca="1">P58+SUM(P60,P61,P62,P63)</f>
        <v>55404051.280068204</v>
      </c>
      <c r="Q64" s="13">
        <f ca="1">Q58+SUM(Q60,Q61,Q62,Q63)</f>
        <v>55561780.539025456</v>
      </c>
      <c r="R64" s="13">
        <f ca="1">R58+SUM(R60,R61,R62,R63)</f>
        <v>55713764.602099955</v>
      </c>
      <c r="S64" s="13">
        <f ca="1">R64</f>
        <v>55713764.602099955</v>
      </c>
      <c r="U64" s="13">
        <f ca="1">U58+SUM(U60,U61,U62,U63)</f>
        <v>55863255.093631268</v>
      </c>
      <c r="V64" s="13">
        <f ca="1">V58+SUM(V60,V61,V62,V63)</f>
        <v>56010252.013619386</v>
      </c>
      <c r="W64" s="13">
        <f ca="1">W58+SUM(W60,W61,W62,W63)</f>
        <v>56150147.665500134</v>
      </c>
      <c r="X64" s="13">
        <f ca="1">X58+SUM(X60,X61,X62,X63)</f>
        <v>56287423.403704964</v>
      </c>
      <c r="Y64" s="13">
        <f ca="1">X64</f>
        <v>56287423.403704964</v>
      </c>
      <c r="AA64" s="13">
        <f ca="1">AA58+SUM(AA60,AA61,AA62,AA63)</f>
        <v>56422264.530028552</v>
      </c>
      <c r="AB64" s="13">
        <f ca="1">AB58+SUM(AB60,AB61,AB62,AB63)</f>
        <v>56551587.876308292</v>
      </c>
      <c r="AC64" s="13">
        <f ca="1">AC58+SUM(AC60,AC61,AC62,AC63)</f>
        <v>56676799.629465036</v>
      </c>
      <c r="AD64" s="13">
        <f ca="1">AD58+SUM(AD60,AD61,AD62,AD63)</f>
        <v>56799437.794394508</v>
      </c>
      <c r="AE64" s="13">
        <f ca="1">AD64</f>
        <v>56799437.794394508</v>
      </c>
      <c r="AG64" s="13">
        <f ca="1">AG58+SUM(AG60,AG61,AG62,AG63)</f>
        <v>56919706.203070439</v>
      </c>
      <c r="AH64" s="13">
        <f ca="1">AH58+SUM(AH60,AH61,AH62,AH63)</f>
        <v>58238074.992445156</v>
      </c>
      <c r="AI64" s="13">
        <f ca="1">AI58+SUM(AI60,AI61,AI62,AI63)</f>
        <v>61279874.630916312</v>
      </c>
      <c r="AJ64" s="13">
        <f ca="1">AJ58+SUM(AJ60,AJ61,AJ62,AJ63)</f>
        <v>64445016.642901495</v>
      </c>
      <c r="AK64" s="13">
        <f ca="1">AJ64</f>
        <v>64445016.642901495</v>
      </c>
      <c r="AM64" s="13">
        <f ca="1">AM58+SUM(AM60,AM61,AM62,AM63)</f>
        <v>67672686.951090515</v>
      </c>
      <c r="AN64" s="13">
        <f ca="1">AN58+SUM(AN60,AN61,AN62,AN63)</f>
        <v>71021263.092790663</v>
      </c>
      <c r="AO64" s="13">
        <f ca="1">AO58+SUM(AO60,AO61,AO62,AO63)</f>
        <v>74400761.90337196</v>
      </c>
      <c r="AP64" s="13">
        <f ca="1">AP58+SUM(AP60,AP61,AP62,AP63)</f>
        <v>77893709.379124865</v>
      </c>
      <c r="AQ64" s="13">
        <f ca="1">AP64</f>
        <v>77893709.379124865</v>
      </c>
    </row>
    <row r="66" spans="2:43">
      <c r="B66" s="8" t="s">
        <v>53</v>
      </c>
    </row>
    <row r="67" spans="2:43">
      <c r="B67" t="s">
        <v>54</v>
      </c>
      <c r="C67" s="16">
        <v>310000</v>
      </c>
      <c r="D67" s="16">
        <v>335000</v>
      </c>
      <c r="E67" s="16">
        <v>360000</v>
      </c>
      <c r="F67" s="16">
        <v>385000</v>
      </c>
      <c r="G67" s="9">
        <f>F67</f>
        <v>385000</v>
      </c>
      <c r="I67" s="16">
        <v>410000</v>
      </c>
      <c r="J67" s="16">
        <v>440000</v>
      </c>
      <c r="K67" s="9">
        <f>K111</f>
        <v>514106.98207208852</v>
      </c>
      <c r="L67" s="18">
        <f>Transaction!E63</f>
        <v>551295.4097837985</v>
      </c>
      <c r="M67" s="9">
        <f>L67</f>
        <v>551295.4097837985</v>
      </c>
      <c r="O67" s="9">
        <f t="shared" ref="O67:R70" si="18">O111</f>
        <v>586912.83345552231</v>
      </c>
      <c r="P67" s="9">
        <f t="shared" si="18"/>
        <v>620280.79776287253</v>
      </c>
      <c r="Q67" s="9">
        <f t="shared" si="18"/>
        <v>648433.30904200964</v>
      </c>
      <c r="R67" s="9">
        <f t="shared" si="18"/>
        <v>675560.3815854342</v>
      </c>
      <c r="S67" s="9">
        <f>R67</f>
        <v>675560.3815854342</v>
      </c>
      <c r="U67" s="9">
        <f t="shared" ref="U67:X70" si="19">U111</f>
        <v>702242.38577908592</v>
      </c>
      <c r="V67" s="9">
        <f t="shared" si="19"/>
        <v>728479.32162296516</v>
      </c>
      <c r="W67" s="9">
        <f t="shared" si="19"/>
        <v>753448.77842198883</v>
      </c>
      <c r="X67" s="9">
        <f t="shared" si="19"/>
        <v>777950.61653187848</v>
      </c>
      <c r="Y67" s="9">
        <f>X67</f>
        <v>777950.61653187848</v>
      </c>
      <c r="AA67" s="9">
        <f t="shared" ref="AA67:AD70" si="20">AA111</f>
        <v>802017.90978369734</v>
      </c>
      <c r="AB67" s="9">
        <f t="shared" si="20"/>
        <v>825100.3549106539</v>
      </c>
      <c r="AC67" s="9">
        <f t="shared" si="20"/>
        <v>847448.93700841907</v>
      </c>
      <c r="AD67" s="9">
        <f t="shared" si="20"/>
        <v>869338.16887481604</v>
      </c>
      <c r="AE67" s="9">
        <f>AD67</f>
        <v>869338.16887481604</v>
      </c>
      <c r="AG67" s="9">
        <f t="shared" ref="AG67:AJ70" si="21">AG111</f>
        <v>890804.43172401434</v>
      </c>
      <c r="AH67" s="9">
        <f t="shared" si="21"/>
        <v>911847.72555601364</v>
      </c>
      <c r="AI67" s="9">
        <f t="shared" si="21"/>
        <v>932138.80038258177</v>
      </c>
      <c r="AJ67" s="9">
        <f t="shared" si="21"/>
        <v>951979.62028132414</v>
      </c>
      <c r="AK67" s="9">
        <f>AJ67</f>
        <v>951979.62028132414</v>
      </c>
      <c r="AM67" s="9">
        <f t="shared" ref="AM67:AP70" si="22">AM111</f>
        <v>971410.20458782697</v>
      </c>
      <c r="AN67" s="9">
        <f t="shared" si="22"/>
        <v>990430.55330209015</v>
      </c>
      <c r="AO67" s="9">
        <f t="shared" si="22"/>
        <v>1008678.4914370581</v>
      </c>
      <c r="AP67" s="9">
        <f t="shared" si="22"/>
        <v>1026486.179478097</v>
      </c>
      <c r="AQ67" s="9">
        <f>AP67</f>
        <v>1026486.179478097</v>
      </c>
    </row>
    <row r="68" spans="2:43">
      <c r="B68" t="s">
        <v>55</v>
      </c>
      <c r="C68" s="16">
        <v>280000</v>
      </c>
      <c r="D68" s="16">
        <v>305000</v>
      </c>
      <c r="E68" s="16">
        <v>330000</v>
      </c>
      <c r="F68" s="16">
        <v>355000</v>
      </c>
      <c r="G68" s="9">
        <f>F68</f>
        <v>355000</v>
      </c>
      <c r="I68" s="16">
        <v>380000</v>
      </c>
      <c r="J68" s="16">
        <v>410000</v>
      </c>
      <c r="K68" s="9">
        <f>K112</f>
        <v>410000</v>
      </c>
      <c r="L68" s="18">
        <f>Transaction!E64</f>
        <v>410000</v>
      </c>
      <c r="M68" s="9">
        <f>L68</f>
        <v>410000</v>
      </c>
      <c r="O68" s="9">
        <f t="shared" si="18"/>
        <v>410000</v>
      </c>
      <c r="P68" s="9">
        <f t="shared" si="18"/>
        <v>410000</v>
      </c>
      <c r="Q68" s="9">
        <f t="shared" si="18"/>
        <v>410000</v>
      </c>
      <c r="R68" s="9">
        <f t="shared" si="18"/>
        <v>410000</v>
      </c>
      <c r="S68" s="9">
        <f>R68</f>
        <v>410000</v>
      </c>
      <c r="U68" s="9">
        <f t="shared" si="19"/>
        <v>410000</v>
      </c>
      <c r="V68" s="9">
        <f t="shared" si="19"/>
        <v>410000</v>
      </c>
      <c r="W68" s="9">
        <f t="shared" si="19"/>
        <v>410000</v>
      </c>
      <c r="X68" s="9">
        <f t="shared" si="19"/>
        <v>410000</v>
      </c>
      <c r="Y68" s="9">
        <f>X68</f>
        <v>410000</v>
      </c>
      <c r="AA68" s="9">
        <f t="shared" si="20"/>
        <v>410000</v>
      </c>
      <c r="AB68" s="9">
        <f t="shared" si="20"/>
        <v>410000</v>
      </c>
      <c r="AC68" s="9">
        <f t="shared" si="20"/>
        <v>410000</v>
      </c>
      <c r="AD68" s="9">
        <f t="shared" si="20"/>
        <v>410000</v>
      </c>
      <c r="AE68" s="9">
        <f>AD68</f>
        <v>410000</v>
      </c>
      <c r="AG68" s="9">
        <f t="shared" si="21"/>
        <v>410000</v>
      </c>
      <c r="AH68" s="9">
        <f t="shared" si="21"/>
        <v>410000</v>
      </c>
      <c r="AI68" s="9">
        <f t="shared" si="21"/>
        <v>410000</v>
      </c>
      <c r="AJ68" s="9">
        <f t="shared" si="21"/>
        <v>410000</v>
      </c>
      <c r="AK68" s="9">
        <f>AJ68</f>
        <v>410000</v>
      </c>
      <c r="AM68" s="9">
        <f t="shared" si="22"/>
        <v>410000</v>
      </c>
      <c r="AN68" s="9">
        <f t="shared" si="22"/>
        <v>410000</v>
      </c>
      <c r="AO68" s="9">
        <f t="shared" si="22"/>
        <v>410000</v>
      </c>
      <c r="AP68" s="9">
        <f t="shared" si="22"/>
        <v>410000</v>
      </c>
      <c r="AQ68" s="9">
        <f>AP68</f>
        <v>410000</v>
      </c>
    </row>
    <row r="69" spans="2:43">
      <c r="B69" t="s">
        <v>56</v>
      </c>
      <c r="C69" s="16">
        <v>1400000</v>
      </c>
      <c r="D69" s="16">
        <v>1540000</v>
      </c>
      <c r="E69" s="16">
        <v>1694000</v>
      </c>
      <c r="F69" s="16">
        <v>1863000</v>
      </c>
      <c r="G69" s="9">
        <f>F69</f>
        <v>1863000</v>
      </c>
      <c r="I69" s="16">
        <v>2050000</v>
      </c>
      <c r="J69" s="16">
        <v>2265000</v>
      </c>
      <c r="K69" s="9">
        <f>K113</f>
        <v>2265000</v>
      </c>
      <c r="L69" s="18">
        <f>Transaction!E65</f>
        <v>2265000</v>
      </c>
      <c r="M69" s="9">
        <f>L69</f>
        <v>2265000</v>
      </c>
      <c r="O69" s="9">
        <f t="shared" si="18"/>
        <v>2265000</v>
      </c>
      <c r="P69" s="9">
        <f t="shared" si="18"/>
        <v>2265000</v>
      </c>
      <c r="Q69" s="9">
        <f t="shared" si="18"/>
        <v>2265000</v>
      </c>
      <c r="R69" s="9">
        <f t="shared" si="18"/>
        <v>2265000</v>
      </c>
      <c r="S69" s="9">
        <f>R69</f>
        <v>2265000</v>
      </c>
      <c r="U69" s="9">
        <f t="shared" si="19"/>
        <v>2265000</v>
      </c>
      <c r="V69" s="9">
        <f t="shared" si="19"/>
        <v>2265000</v>
      </c>
      <c r="W69" s="9">
        <f t="shared" si="19"/>
        <v>2265000</v>
      </c>
      <c r="X69" s="9">
        <f t="shared" si="19"/>
        <v>2265000</v>
      </c>
      <c r="Y69" s="9">
        <f>X69</f>
        <v>2265000</v>
      </c>
      <c r="AA69" s="9">
        <f t="shared" si="20"/>
        <v>2265000</v>
      </c>
      <c r="AB69" s="9">
        <f t="shared" si="20"/>
        <v>2265000</v>
      </c>
      <c r="AC69" s="9">
        <f t="shared" si="20"/>
        <v>2265000</v>
      </c>
      <c r="AD69" s="9">
        <f t="shared" si="20"/>
        <v>2265000</v>
      </c>
      <c r="AE69" s="9">
        <f>AD69</f>
        <v>2265000</v>
      </c>
      <c r="AG69" s="9">
        <f t="shared" si="21"/>
        <v>2265000</v>
      </c>
      <c r="AH69" s="9">
        <f t="shared" si="21"/>
        <v>2265000</v>
      </c>
      <c r="AI69" s="9">
        <f t="shared" si="21"/>
        <v>2265000</v>
      </c>
      <c r="AJ69" s="9">
        <f t="shared" si="21"/>
        <v>2265000</v>
      </c>
      <c r="AK69" s="9">
        <f>AJ69</f>
        <v>2265000</v>
      </c>
      <c r="AM69" s="9">
        <f t="shared" si="22"/>
        <v>2265000</v>
      </c>
      <c r="AN69" s="9">
        <f t="shared" si="22"/>
        <v>2265000</v>
      </c>
      <c r="AO69" s="9">
        <f t="shared" si="22"/>
        <v>2265000</v>
      </c>
      <c r="AP69" s="9">
        <f t="shared" si="22"/>
        <v>2265000</v>
      </c>
      <c r="AQ69" s="9">
        <f>AP69</f>
        <v>2265000</v>
      </c>
    </row>
    <row r="70" spans="2:43">
      <c r="B70" t="s">
        <v>57</v>
      </c>
      <c r="C70" s="16">
        <v>120000</v>
      </c>
      <c r="D70" s="16">
        <v>130000</v>
      </c>
      <c r="E70" s="16">
        <v>140000</v>
      </c>
      <c r="F70" s="16">
        <v>150000</v>
      </c>
      <c r="G70" s="9">
        <f>F70</f>
        <v>150000</v>
      </c>
      <c r="I70" s="16">
        <v>160000</v>
      </c>
      <c r="J70" s="16">
        <v>170000</v>
      </c>
      <c r="K70" s="9">
        <f>K114</f>
        <v>170000</v>
      </c>
      <c r="L70" s="18">
        <f>Transaction!E66</f>
        <v>170000</v>
      </c>
      <c r="M70" s="9">
        <f>L70</f>
        <v>170000</v>
      </c>
      <c r="O70" s="9">
        <f t="shared" si="18"/>
        <v>170000</v>
      </c>
      <c r="P70" s="9">
        <f t="shared" si="18"/>
        <v>170000</v>
      </c>
      <c r="Q70" s="9">
        <f t="shared" si="18"/>
        <v>170000</v>
      </c>
      <c r="R70" s="9">
        <f t="shared" si="18"/>
        <v>170000</v>
      </c>
      <c r="S70" s="9">
        <f>R70</f>
        <v>170000</v>
      </c>
      <c r="U70" s="9">
        <f t="shared" si="19"/>
        <v>170000</v>
      </c>
      <c r="V70" s="9">
        <f t="shared" si="19"/>
        <v>170000</v>
      </c>
      <c r="W70" s="9">
        <f t="shared" si="19"/>
        <v>170000</v>
      </c>
      <c r="X70" s="9">
        <f t="shared" si="19"/>
        <v>170000</v>
      </c>
      <c r="Y70" s="9">
        <f>X70</f>
        <v>170000</v>
      </c>
      <c r="AA70" s="9">
        <f t="shared" si="20"/>
        <v>170000</v>
      </c>
      <c r="AB70" s="9">
        <f t="shared" si="20"/>
        <v>170000</v>
      </c>
      <c r="AC70" s="9">
        <f t="shared" si="20"/>
        <v>170000</v>
      </c>
      <c r="AD70" s="9">
        <f t="shared" si="20"/>
        <v>170000</v>
      </c>
      <c r="AE70" s="9">
        <f>AD70</f>
        <v>170000</v>
      </c>
      <c r="AG70" s="9">
        <f t="shared" si="21"/>
        <v>170000</v>
      </c>
      <c r="AH70" s="9">
        <f t="shared" si="21"/>
        <v>170000</v>
      </c>
      <c r="AI70" s="9">
        <f t="shared" si="21"/>
        <v>170000</v>
      </c>
      <c r="AJ70" s="9">
        <f t="shared" si="21"/>
        <v>170000</v>
      </c>
      <c r="AK70" s="9">
        <f>AJ70</f>
        <v>170000</v>
      </c>
      <c r="AM70" s="9">
        <f t="shared" si="22"/>
        <v>170000</v>
      </c>
      <c r="AN70" s="9">
        <f t="shared" si="22"/>
        <v>170000</v>
      </c>
      <c r="AO70" s="9">
        <f t="shared" si="22"/>
        <v>170000</v>
      </c>
      <c r="AP70" s="9">
        <f t="shared" si="22"/>
        <v>170000</v>
      </c>
      <c r="AQ70" s="9">
        <f>AP70</f>
        <v>170000</v>
      </c>
    </row>
    <row r="71" spans="2:43">
      <c r="B71" s="11" t="s">
        <v>58</v>
      </c>
      <c r="C71" s="11">
        <f>SUM(C67,C68,C69,C70)</f>
        <v>2110000</v>
      </c>
      <c r="D71" s="11">
        <f>SUM(D67,D68,D69,D70)</f>
        <v>2310000</v>
      </c>
      <c r="E71" s="11">
        <f>SUM(E67,E68,E69,E70)</f>
        <v>2524000</v>
      </c>
      <c r="F71" s="11">
        <f>SUM(F67,F68,F69,F70)</f>
        <v>2753000</v>
      </c>
      <c r="G71" s="11">
        <f>F71</f>
        <v>2753000</v>
      </c>
      <c r="I71" s="11">
        <f>SUM(I67,I68,I69,I70)</f>
        <v>3000000</v>
      </c>
      <c r="J71" s="11">
        <f>SUM(J67,J68,J69,J70)</f>
        <v>3285000</v>
      </c>
      <c r="K71" s="11">
        <f>SUM(K67,K68,K69,K70)</f>
        <v>3359106.9820720884</v>
      </c>
      <c r="L71" s="11">
        <f>SUM(L67,L68,L69,L70)</f>
        <v>3396295.4097837983</v>
      </c>
      <c r="M71" s="11">
        <f>L71</f>
        <v>3396295.4097837983</v>
      </c>
      <c r="O71" s="11">
        <f>SUM(O67,O68,O69,O70)</f>
        <v>3431912.8334555225</v>
      </c>
      <c r="P71" s="11">
        <f>SUM(P67,P68,P69,P70)</f>
        <v>3465280.7977628727</v>
      </c>
      <c r="Q71" s="11">
        <f>SUM(Q67,Q68,Q69,Q70)</f>
        <v>3493433.3090420095</v>
      </c>
      <c r="R71" s="11">
        <f>SUM(R67,R68,R69,R70)</f>
        <v>3520560.3815854341</v>
      </c>
      <c r="S71" s="11">
        <f>R71</f>
        <v>3520560.3815854341</v>
      </c>
      <c r="U71" s="11">
        <f>SUM(U67,U68,U69,U70)</f>
        <v>3547242.385779086</v>
      </c>
      <c r="V71" s="11">
        <f>SUM(V67,V68,V69,V70)</f>
        <v>3573479.3216229649</v>
      </c>
      <c r="W71" s="11">
        <f>SUM(W67,W68,W69,W70)</f>
        <v>3598448.7784219887</v>
      </c>
      <c r="X71" s="11">
        <f>SUM(X67,X68,X69,X70)</f>
        <v>3622950.6165318787</v>
      </c>
      <c r="Y71" s="11">
        <f>X71</f>
        <v>3622950.6165318787</v>
      </c>
      <c r="AA71" s="11">
        <f>SUM(AA67,AA68,AA69,AA70)</f>
        <v>3647017.9097836972</v>
      </c>
      <c r="AB71" s="11">
        <f>SUM(AB67,AB68,AB69,AB70)</f>
        <v>3670100.354910654</v>
      </c>
      <c r="AC71" s="11">
        <f>SUM(AC67,AC68,AC69,AC70)</f>
        <v>3692448.9370084191</v>
      </c>
      <c r="AD71" s="11">
        <f>SUM(AD67,AD68,AD69,AD70)</f>
        <v>3714338.168874816</v>
      </c>
      <c r="AE71" s="11">
        <f>AD71</f>
        <v>3714338.168874816</v>
      </c>
      <c r="AG71" s="11">
        <f>SUM(AG67,AG68,AG69,AG70)</f>
        <v>3735804.4317240142</v>
      </c>
      <c r="AH71" s="11">
        <f>SUM(AH67,AH68,AH69,AH70)</f>
        <v>3756847.7255560136</v>
      </c>
      <c r="AI71" s="11">
        <f>SUM(AI67,AI68,AI69,AI70)</f>
        <v>3777138.8003825815</v>
      </c>
      <c r="AJ71" s="11">
        <f>SUM(AJ67,AJ68,AJ69,AJ70)</f>
        <v>3796979.6202813243</v>
      </c>
      <c r="AK71" s="11">
        <f>AJ71</f>
        <v>3796979.6202813243</v>
      </c>
      <c r="AM71" s="11">
        <f>SUM(AM67,AM68,AM69,AM70)</f>
        <v>3816410.204587827</v>
      </c>
      <c r="AN71" s="11">
        <f>SUM(AN67,AN68,AN69,AN70)</f>
        <v>3835430.5533020901</v>
      </c>
      <c r="AO71" s="11">
        <f>SUM(AO67,AO68,AO69,AO70)</f>
        <v>3853678.491437058</v>
      </c>
      <c r="AP71" s="11">
        <f>SUM(AP67,AP68,AP69,AP70)</f>
        <v>3871486.1794780968</v>
      </c>
      <c r="AQ71" s="11">
        <f>AP71</f>
        <v>3871486.1794780968</v>
      </c>
    </row>
    <row r="73" spans="2:43">
      <c r="B73" t="s">
        <v>59</v>
      </c>
      <c r="C73" s="16">
        <v>800000</v>
      </c>
      <c r="D73" s="16">
        <v>750000</v>
      </c>
      <c r="E73" s="16">
        <v>700000</v>
      </c>
      <c r="F73" s="16">
        <v>650000</v>
      </c>
      <c r="G73" s="9">
        <f t="shared" ref="G73:G79" si="23">F73</f>
        <v>650000</v>
      </c>
      <c r="I73" s="16">
        <v>600000</v>
      </c>
      <c r="J73" s="16">
        <v>550000</v>
      </c>
      <c r="K73" s="9">
        <f>K184</f>
        <v>550000</v>
      </c>
      <c r="L73" s="18">
        <f>Transaction!E69</f>
        <v>0</v>
      </c>
      <c r="M73" s="9">
        <f t="shared" ref="M73:M79" si="24">L73</f>
        <v>0</v>
      </c>
      <c r="O73" s="9">
        <f>O184</f>
        <v>0</v>
      </c>
      <c r="P73" s="9">
        <f>P184</f>
        <v>0</v>
      </c>
      <c r="Q73" s="9">
        <f>Q184</f>
        <v>0</v>
      </c>
      <c r="R73" s="9">
        <f>R184</f>
        <v>0</v>
      </c>
      <c r="S73" s="9">
        <f t="shared" ref="S73:S79" si="25">R73</f>
        <v>0</v>
      </c>
      <c r="U73" s="9">
        <f>U184</f>
        <v>0</v>
      </c>
      <c r="V73" s="9">
        <f>V184</f>
        <v>0</v>
      </c>
      <c r="W73" s="9">
        <f>W184</f>
        <v>0</v>
      </c>
      <c r="X73" s="9">
        <f>X184</f>
        <v>0</v>
      </c>
      <c r="Y73" s="9">
        <f t="shared" ref="Y73:Y79" si="26">X73</f>
        <v>0</v>
      </c>
      <c r="AA73" s="9">
        <f>AA184</f>
        <v>0</v>
      </c>
      <c r="AB73" s="9">
        <f>AB184</f>
        <v>0</v>
      </c>
      <c r="AC73" s="9">
        <f>AC184</f>
        <v>0</v>
      </c>
      <c r="AD73" s="9">
        <f>AD184</f>
        <v>0</v>
      </c>
      <c r="AE73" s="9">
        <f t="shared" ref="AE73:AE79" si="27">AD73</f>
        <v>0</v>
      </c>
      <c r="AG73" s="9">
        <f>AG184</f>
        <v>0</v>
      </c>
      <c r="AH73" s="9">
        <f>AH184</f>
        <v>0</v>
      </c>
      <c r="AI73" s="9">
        <f>AI184</f>
        <v>0</v>
      </c>
      <c r="AJ73" s="9">
        <f>AJ184</f>
        <v>0</v>
      </c>
      <c r="AK73" s="9">
        <f t="shared" ref="AK73:AK79" si="28">AJ73</f>
        <v>0</v>
      </c>
      <c r="AM73" s="9">
        <f>AM184</f>
        <v>0</v>
      </c>
      <c r="AN73" s="9">
        <f>AN184</f>
        <v>0</v>
      </c>
      <c r="AO73" s="9">
        <f>AO184</f>
        <v>0</v>
      </c>
      <c r="AP73" s="9">
        <f>AP184</f>
        <v>0</v>
      </c>
      <c r="AQ73" s="9">
        <f t="shared" ref="AQ73:AQ79" si="29">AP73</f>
        <v>0</v>
      </c>
    </row>
    <row r="74" spans="2:43">
      <c r="B74" s="9" t="s">
        <v>60</v>
      </c>
      <c r="C74" s="16">
        <v>180000</v>
      </c>
      <c r="D74" s="16">
        <v>175000</v>
      </c>
      <c r="E74" s="16">
        <v>170000</v>
      </c>
      <c r="F74" s="16">
        <v>165000</v>
      </c>
      <c r="G74" s="9">
        <f t="shared" si="23"/>
        <v>165000</v>
      </c>
      <c r="I74" s="16">
        <v>160000</v>
      </c>
      <c r="J74" s="16">
        <v>155000</v>
      </c>
      <c r="K74" s="16">
        <f>J74</f>
        <v>155000</v>
      </c>
      <c r="L74" s="18">
        <f>Transaction!E70</f>
        <v>155000</v>
      </c>
      <c r="M74" s="9">
        <f t="shared" si="24"/>
        <v>155000</v>
      </c>
      <c r="O74" s="16">
        <f>L74</f>
        <v>155000</v>
      </c>
      <c r="P74" s="16">
        <f>O74</f>
        <v>155000</v>
      </c>
      <c r="Q74" s="16">
        <f>P74</f>
        <v>155000</v>
      </c>
      <c r="R74" s="16">
        <f>Q74</f>
        <v>155000</v>
      </c>
      <c r="S74" s="9">
        <f t="shared" si="25"/>
        <v>155000</v>
      </c>
      <c r="U74" s="16">
        <f>R74</f>
        <v>155000</v>
      </c>
      <c r="V74" s="16">
        <f>U74</f>
        <v>155000</v>
      </c>
      <c r="W74" s="16">
        <f>V74</f>
        <v>155000</v>
      </c>
      <c r="X74" s="16">
        <f>W74</f>
        <v>155000</v>
      </c>
      <c r="Y74" s="9">
        <f t="shared" si="26"/>
        <v>155000</v>
      </c>
      <c r="AA74" s="16">
        <f>X74</f>
        <v>155000</v>
      </c>
      <c r="AB74" s="16">
        <f>AA74</f>
        <v>155000</v>
      </c>
      <c r="AC74" s="16">
        <f>AB74</f>
        <v>155000</v>
      </c>
      <c r="AD74" s="16">
        <f>AC74</f>
        <v>155000</v>
      </c>
      <c r="AE74" s="9">
        <f t="shared" si="27"/>
        <v>155000</v>
      </c>
      <c r="AG74" s="16">
        <f>AD74</f>
        <v>155000</v>
      </c>
      <c r="AH74" s="16">
        <f>AG74</f>
        <v>155000</v>
      </c>
      <c r="AI74" s="16">
        <f>AH74</f>
        <v>155000</v>
      </c>
      <c r="AJ74" s="16">
        <f>AI74</f>
        <v>155000</v>
      </c>
      <c r="AK74" s="9">
        <f t="shared" si="28"/>
        <v>155000</v>
      </c>
      <c r="AM74" s="16">
        <f>AJ74</f>
        <v>155000</v>
      </c>
      <c r="AN74" s="16">
        <f>AM74</f>
        <v>155000</v>
      </c>
      <c r="AO74" s="16">
        <f>AN74</f>
        <v>155000</v>
      </c>
      <c r="AP74" s="16">
        <f>AO74</f>
        <v>155000</v>
      </c>
      <c r="AQ74" s="9">
        <f t="shared" si="29"/>
        <v>155000</v>
      </c>
    </row>
    <row r="75" spans="2:43">
      <c r="B75" t="s">
        <v>61</v>
      </c>
      <c r="C75" s="9">
        <f>C76+C77</f>
        <v>0</v>
      </c>
      <c r="D75" s="9">
        <f>D76+D77</f>
        <v>0</v>
      </c>
      <c r="E75" s="9">
        <f>E76+E77</f>
        <v>0</v>
      </c>
      <c r="F75" s="9">
        <f>F76+F77</f>
        <v>0</v>
      </c>
      <c r="G75" s="9">
        <f t="shared" si="23"/>
        <v>0</v>
      </c>
      <c r="I75" s="9">
        <f>I76+I77</f>
        <v>0</v>
      </c>
      <c r="J75" s="9">
        <f>J76+J77</f>
        <v>0</v>
      </c>
      <c r="K75" s="9">
        <f ca="1">K76+K77</f>
        <v>0</v>
      </c>
      <c r="L75" s="9">
        <f ca="1">L76+L77</f>
        <v>19403236.095635276</v>
      </c>
      <c r="M75" s="9">
        <f t="shared" ca="1" si="24"/>
        <v>19403236.095635276</v>
      </c>
      <c r="O75" s="9">
        <f ca="1">O76+O77</f>
        <v>18776417.896518331</v>
      </c>
      <c r="P75" s="9">
        <f ca="1">P76+P77</f>
        <v>17939568.579851497</v>
      </c>
      <c r="Q75" s="9">
        <f ca="1">Q76+Q77</f>
        <v>16978755.723122369</v>
      </c>
      <c r="R75" s="9">
        <f ca="1">R76+R77</f>
        <v>15842501.351203386</v>
      </c>
      <c r="S75" s="9">
        <f t="shared" ca="1" si="25"/>
        <v>15842501.351203386</v>
      </c>
      <c r="U75" s="9">
        <f ca="1">U76+U77</f>
        <v>14586434.435190681</v>
      </c>
      <c r="V75" s="9">
        <f ca="1">V76+V77</f>
        <v>13144388.423169751</v>
      </c>
      <c r="W75" s="9">
        <f ca="1">W76+W77</f>
        <v>11587536.133158008</v>
      </c>
      <c r="X75" s="9">
        <f ca="1">X76+X77</f>
        <v>9856408.3242551349</v>
      </c>
      <c r="Y75" s="9">
        <f t="shared" ca="1" si="26"/>
        <v>9856408.3242551349</v>
      </c>
      <c r="AA75" s="9">
        <f ca="1">AA76+AA77</f>
        <v>8005451.6632300615</v>
      </c>
      <c r="AB75" s="9">
        <f ca="1">AB76+AB77</f>
        <v>5976369.9023838984</v>
      </c>
      <c r="AC75" s="9">
        <f ca="1">AC76+AC77</f>
        <v>3840026.2212439035</v>
      </c>
      <c r="AD75" s="9">
        <f ca="1">AD76+AD77</f>
        <v>1529265.1992245612</v>
      </c>
      <c r="AE75" s="9">
        <f t="shared" ca="1" si="27"/>
        <v>1529265.1992245612</v>
      </c>
      <c r="AG75" s="9">
        <f ca="1">AG76+AG77</f>
        <v>-4.4284388422966003E-7</v>
      </c>
      <c r="AH75" s="9">
        <f ca="1">AH76+AH77</f>
        <v>0</v>
      </c>
      <c r="AI75" s="9">
        <f ca="1">AI76+AI77</f>
        <v>0</v>
      </c>
      <c r="AJ75" s="9">
        <f ca="1">AJ76+AJ77</f>
        <v>0</v>
      </c>
      <c r="AK75" s="9">
        <f t="shared" ca="1" si="28"/>
        <v>0</v>
      </c>
      <c r="AM75" s="9">
        <f ca="1">AM76+AM77</f>
        <v>0</v>
      </c>
      <c r="AN75" s="9">
        <f ca="1">AN76+AN77</f>
        <v>0</v>
      </c>
      <c r="AO75" s="9">
        <f ca="1">AO76+AO77</f>
        <v>0</v>
      </c>
      <c r="AP75" s="9">
        <f ca="1">AP76+AP77</f>
        <v>0</v>
      </c>
      <c r="AQ75" s="9">
        <f t="shared" ca="1" si="29"/>
        <v>0</v>
      </c>
    </row>
    <row r="76" spans="2:43" hidden="1" outlineLevel="1">
      <c r="B76" t="s">
        <v>62</v>
      </c>
      <c r="C76" s="16">
        <v>0</v>
      </c>
      <c r="D76" s="16">
        <v>0</v>
      </c>
      <c r="E76" s="16">
        <v>0</v>
      </c>
      <c r="F76" s="16">
        <v>0</v>
      </c>
      <c r="G76" s="9">
        <f t="shared" si="23"/>
        <v>0</v>
      </c>
      <c r="I76" s="16">
        <v>0</v>
      </c>
      <c r="J76" s="16">
        <v>0</v>
      </c>
      <c r="K76" s="9">
        <f ca="1">K185</f>
        <v>0</v>
      </c>
      <c r="L76" s="18">
        <f ca="1">Transaction!E72</f>
        <v>19799220.505750284</v>
      </c>
      <c r="M76" s="9">
        <f t="shared" ca="1" si="24"/>
        <v>19799220.505750284</v>
      </c>
      <c r="O76" s="9">
        <f t="shared" ref="O76:R78" ca="1" si="30">O185</f>
        <v>19155272.061789677</v>
      </c>
      <c r="P76" s="9">
        <f t="shared" ca="1" si="30"/>
        <v>18297431.051249869</v>
      </c>
      <c r="Q76" s="9">
        <f t="shared" ca="1" si="30"/>
        <v>17313654.745829128</v>
      </c>
      <c r="R76" s="9">
        <f t="shared" ca="1" si="30"/>
        <v>16151564.936995605</v>
      </c>
      <c r="S76" s="9">
        <f t="shared" ca="1" si="25"/>
        <v>16151564.936995605</v>
      </c>
      <c r="U76" s="9">
        <f t="shared" ref="U76:X78" ca="1" si="31">U185</f>
        <v>14868008.51393179</v>
      </c>
      <c r="V76" s="9">
        <f t="shared" ca="1" si="31"/>
        <v>13395639.126302242</v>
      </c>
      <c r="W76" s="9">
        <f t="shared" ca="1" si="31"/>
        <v>11807105.509639302</v>
      </c>
      <c r="X76" s="9">
        <f t="shared" ca="1" si="31"/>
        <v>10041870.44261181</v>
      </c>
      <c r="Y76" s="9">
        <f t="shared" ca="1" si="26"/>
        <v>10041870.44261181</v>
      </c>
      <c r="AA76" s="9">
        <f t="shared" ref="AA76:AD78" ca="1" si="32">AA185</f>
        <v>8155461.0505931145</v>
      </c>
      <c r="AB76" s="9">
        <f t="shared" ca="1" si="32"/>
        <v>6088454.0388134122</v>
      </c>
      <c r="AC76" s="9">
        <f t="shared" ca="1" si="32"/>
        <v>3912881.4052007822</v>
      </c>
      <c r="AD76" s="9">
        <f t="shared" ca="1" si="32"/>
        <v>1559533.3444589349</v>
      </c>
      <c r="AE76" s="9">
        <f t="shared" ca="1" si="27"/>
        <v>1559533.3444589349</v>
      </c>
      <c r="AG76" s="9">
        <f t="shared" ref="AG76:AJ78" ca="1" si="33">AG185</f>
        <v>1.6554258763790131E-7</v>
      </c>
      <c r="AH76" s="9">
        <f t="shared" ca="1" si="33"/>
        <v>0</v>
      </c>
      <c r="AI76" s="9">
        <f t="shared" ca="1" si="33"/>
        <v>0</v>
      </c>
      <c r="AJ76" s="9">
        <f t="shared" ca="1" si="33"/>
        <v>0</v>
      </c>
      <c r="AK76" s="9">
        <f t="shared" ca="1" si="28"/>
        <v>0</v>
      </c>
      <c r="AM76" s="9">
        <f t="shared" ref="AM76:AP78" ca="1" si="34">AM185</f>
        <v>0</v>
      </c>
      <c r="AN76" s="9">
        <f t="shared" ca="1" si="34"/>
        <v>0</v>
      </c>
      <c r="AO76" s="9">
        <f t="shared" ca="1" si="34"/>
        <v>0</v>
      </c>
      <c r="AP76" s="9">
        <f t="shared" ca="1" si="34"/>
        <v>0</v>
      </c>
      <c r="AQ76" s="9">
        <f t="shared" ca="1" si="29"/>
        <v>0</v>
      </c>
    </row>
    <row r="77" spans="2:43" hidden="1" outlineLevel="1">
      <c r="B77" t="s">
        <v>63</v>
      </c>
      <c r="C77" s="16">
        <v>0</v>
      </c>
      <c r="D77" s="16">
        <v>0</v>
      </c>
      <c r="E77" s="16">
        <v>0</v>
      </c>
      <c r="F77" s="16">
        <v>0</v>
      </c>
      <c r="G77" s="9">
        <f t="shared" si="23"/>
        <v>0</v>
      </c>
      <c r="I77" s="16">
        <v>0</v>
      </c>
      <c r="J77" s="16">
        <v>0</v>
      </c>
      <c r="K77" s="9">
        <f ca="1">K186</f>
        <v>0</v>
      </c>
      <c r="L77" s="18">
        <f ca="1">Transaction!E73</f>
        <v>-395984.41011500568</v>
      </c>
      <c r="M77" s="9">
        <f t="shared" ca="1" si="24"/>
        <v>-395984.41011500568</v>
      </c>
      <c r="O77" s="9">
        <f t="shared" ca="1" si="30"/>
        <v>-378854.16527134523</v>
      </c>
      <c r="P77" s="9">
        <f t="shared" ca="1" si="30"/>
        <v>-357862.47139837313</v>
      </c>
      <c r="Q77" s="9">
        <f t="shared" ca="1" si="30"/>
        <v>-334899.02270675841</v>
      </c>
      <c r="R77" s="9">
        <f t="shared" ca="1" si="30"/>
        <v>-309063.58579221962</v>
      </c>
      <c r="S77" s="9">
        <f t="shared" ca="1" si="25"/>
        <v>-309063.58579221962</v>
      </c>
      <c r="U77" s="9">
        <f t="shared" ca="1" si="31"/>
        <v>-281574.078741109</v>
      </c>
      <c r="V77" s="9">
        <f t="shared" ca="1" si="31"/>
        <v>-251250.70313249194</v>
      </c>
      <c r="W77" s="9">
        <f t="shared" ca="1" si="31"/>
        <v>-219569.37648129425</v>
      </c>
      <c r="X77" s="9">
        <f t="shared" ca="1" si="31"/>
        <v>-185462.11835667497</v>
      </c>
      <c r="Y77" s="9">
        <f t="shared" ca="1" si="26"/>
        <v>-185462.11835667497</v>
      </c>
      <c r="AA77" s="9">
        <f t="shared" ca="1" si="32"/>
        <v>-150009.38736305261</v>
      </c>
      <c r="AB77" s="9">
        <f t="shared" ca="1" si="32"/>
        <v>-112084.13642951376</v>
      </c>
      <c r="AC77" s="9">
        <f t="shared" ca="1" si="32"/>
        <v>-72855.183956878813</v>
      </c>
      <c r="AD77" s="9">
        <f t="shared" ca="1" si="32"/>
        <v>-30268.145234353044</v>
      </c>
      <c r="AE77" s="9">
        <f t="shared" ca="1" si="27"/>
        <v>-30268.145234353044</v>
      </c>
      <c r="AG77" s="9">
        <f t="shared" ca="1" si="33"/>
        <v>-4.638422979041934E-9</v>
      </c>
      <c r="AH77" s="9">
        <f t="shared" ca="1" si="33"/>
        <v>0</v>
      </c>
      <c r="AI77" s="9">
        <f t="shared" ca="1" si="33"/>
        <v>0</v>
      </c>
      <c r="AJ77" s="9">
        <f t="shared" ca="1" si="33"/>
        <v>0</v>
      </c>
      <c r="AK77" s="9">
        <f t="shared" ca="1" si="28"/>
        <v>0</v>
      </c>
      <c r="AM77" s="9">
        <f t="shared" ca="1" si="34"/>
        <v>0</v>
      </c>
      <c r="AN77" s="9">
        <f t="shared" ca="1" si="34"/>
        <v>0</v>
      </c>
      <c r="AO77" s="9">
        <f t="shared" ca="1" si="34"/>
        <v>0</v>
      </c>
      <c r="AP77" s="9">
        <f t="shared" ca="1" si="34"/>
        <v>0</v>
      </c>
      <c r="AQ77" s="9">
        <f t="shared" ca="1" si="29"/>
        <v>0</v>
      </c>
    </row>
    <row r="78" spans="2:43" collapsed="1">
      <c r="B78" t="s">
        <v>64</v>
      </c>
      <c r="C78" s="16">
        <v>0</v>
      </c>
      <c r="D78" s="16">
        <v>0</v>
      </c>
      <c r="E78" s="16">
        <v>0</v>
      </c>
      <c r="F78" s="16">
        <v>0</v>
      </c>
      <c r="G78" s="9">
        <f t="shared" si="23"/>
        <v>0</v>
      </c>
      <c r="I78" s="16">
        <v>0</v>
      </c>
      <c r="J78" s="16">
        <v>0</v>
      </c>
      <c r="K78" s="9">
        <f ca="1">K187</f>
        <v>0</v>
      </c>
      <c r="L78" s="18">
        <f ca="1">Transaction!E74</f>
        <v>4949805.1264375709</v>
      </c>
      <c r="M78" s="9">
        <f t="shared" ca="1" si="24"/>
        <v>4949805.1264375709</v>
      </c>
      <c r="O78" s="9">
        <f t="shared" ca="1" si="30"/>
        <v>4787099.6007418064</v>
      </c>
      <c r="P78" s="9">
        <f t="shared" ca="1" si="30"/>
        <v>4621139.9645321267</v>
      </c>
      <c r="Q78" s="9">
        <f t="shared" ca="1" si="30"/>
        <v>4451861.1355982535</v>
      </c>
      <c r="R78" s="9">
        <f t="shared" ca="1" si="30"/>
        <v>4279196.7300857026</v>
      </c>
      <c r="S78" s="9">
        <f t="shared" ca="1" si="25"/>
        <v>4279196.7300857026</v>
      </c>
      <c r="U78" s="9">
        <f t="shared" ca="1" si="31"/>
        <v>4103079.0364629012</v>
      </c>
      <c r="V78" s="9">
        <f t="shared" ca="1" si="31"/>
        <v>3923438.9889676436</v>
      </c>
      <c r="W78" s="9">
        <f t="shared" ca="1" si="31"/>
        <v>3740206.1405224809</v>
      </c>
      <c r="X78" s="9">
        <f t="shared" ca="1" si="31"/>
        <v>3553308.635108415</v>
      </c>
      <c r="Y78" s="9">
        <f t="shared" ca="1" si="26"/>
        <v>3553308.635108415</v>
      </c>
      <c r="AA78" s="9">
        <f t="shared" ca="1" si="32"/>
        <v>3362673.1795860678</v>
      </c>
      <c r="AB78" s="9">
        <f t="shared" ca="1" si="32"/>
        <v>3168225.0149532733</v>
      </c>
      <c r="AC78" s="9">
        <f t="shared" ca="1" si="32"/>
        <v>2969887.8870278229</v>
      </c>
      <c r="AD78" s="9">
        <f t="shared" ca="1" si="32"/>
        <v>2767584.0165438638</v>
      </c>
      <c r="AE78" s="9">
        <f t="shared" ca="1" si="27"/>
        <v>2767584.0165438638</v>
      </c>
      <c r="AG78" s="9">
        <f t="shared" ca="1" si="33"/>
        <v>1649706.6265233962</v>
      </c>
      <c r="AH78" s="9">
        <f t="shared" ca="1" si="33"/>
        <v>2.3213215172290802E-7</v>
      </c>
      <c r="AI78" s="9">
        <f t="shared" ca="1" si="33"/>
        <v>0</v>
      </c>
      <c r="AJ78" s="9">
        <f t="shared" ca="1" si="33"/>
        <v>0</v>
      </c>
      <c r="AK78" s="9">
        <f t="shared" ca="1" si="28"/>
        <v>0</v>
      </c>
      <c r="AM78" s="9">
        <f t="shared" ca="1" si="34"/>
        <v>0</v>
      </c>
      <c r="AN78" s="9">
        <f t="shared" ca="1" si="34"/>
        <v>0</v>
      </c>
      <c r="AO78" s="9">
        <f t="shared" ca="1" si="34"/>
        <v>0</v>
      </c>
      <c r="AP78" s="9">
        <f t="shared" ca="1" si="34"/>
        <v>0</v>
      </c>
      <c r="AQ78" s="9">
        <f t="shared" ca="1" si="29"/>
        <v>0</v>
      </c>
    </row>
    <row r="79" spans="2:43">
      <c r="B79" s="11" t="s">
        <v>65</v>
      </c>
      <c r="C79" s="11">
        <f>C71+SUM(C73,C74,C75,C78)</f>
        <v>3090000</v>
      </c>
      <c r="D79" s="11">
        <f>D71+SUM(D73,D74,D75,D78)</f>
        <v>3235000</v>
      </c>
      <c r="E79" s="11">
        <f>E71+SUM(E73,E74,E75,E78)</f>
        <v>3394000</v>
      </c>
      <c r="F79" s="11">
        <f>F71+SUM(F73,F74,F75,F78)</f>
        <v>3568000</v>
      </c>
      <c r="G79" s="11">
        <f t="shared" si="23"/>
        <v>3568000</v>
      </c>
      <c r="I79" s="11">
        <f>I71+SUM(I73,I74,I75,I78)</f>
        <v>3760000</v>
      </c>
      <c r="J79" s="11">
        <f>J71+SUM(J73,J74,J75,J78)</f>
        <v>3990000</v>
      </c>
      <c r="K79" s="11">
        <f ca="1">K71+SUM(K73,K74,K75,K78)</f>
        <v>4064106.9820720884</v>
      </c>
      <c r="L79" s="11">
        <f ca="1">L71+SUM(L73,L74,L75,L78)</f>
        <v>27904336.631856646</v>
      </c>
      <c r="M79" s="11">
        <f t="shared" ca="1" si="24"/>
        <v>27904336.631856646</v>
      </c>
      <c r="O79" s="11">
        <f ca="1">O71+SUM(O73,O74,O75,O78)</f>
        <v>27150430.33071566</v>
      </c>
      <c r="P79" s="11">
        <f ca="1">P71+SUM(P73,P74,P75,P78)</f>
        <v>26180989.342146493</v>
      </c>
      <c r="Q79" s="11">
        <f ca="1">Q71+SUM(Q73,Q74,Q75,Q78)</f>
        <v>25079050.167762633</v>
      </c>
      <c r="R79" s="11">
        <f ca="1">R71+SUM(R73,R74,R75,R78)</f>
        <v>23797258.462874524</v>
      </c>
      <c r="S79" s="11">
        <f t="shared" ca="1" si="25"/>
        <v>23797258.462874524</v>
      </c>
      <c r="U79" s="11">
        <f ca="1">U71+SUM(U73,U74,U75,U78)</f>
        <v>22391755.857432667</v>
      </c>
      <c r="V79" s="11">
        <f ca="1">V71+SUM(V73,V74,V75,V78)</f>
        <v>20796306.733760357</v>
      </c>
      <c r="W79" s="11">
        <f ca="1">W71+SUM(W73,W74,W75,W78)</f>
        <v>19081191.052102476</v>
      </c>
      <c r="X79" s="11">
        <f ca="1">X71+SUM(X73,X74,X75,X78)</f>
        <v>17187667.575895429</v>
      </c>
      <c r="Y79" s="11">
        <f t="shared" ca="1" si="26"/>
        <v>17187667.575895429</v>
      </c>
      <c r="AA79" s="11">
        <f ca="1">AA71+SUM(AA73,AA74,AA75,AA78)</f>
        <v>15170142.752599826</v>
      </c>
      <c r="AB79" s="11">
        <f ca="1">AB71+SUM(AB73,AB74,AB75,AB78)</f>
        <v>12969695.272247825</v>
      </c>
      <c r="AC79" s="11">
        <f ca="1">AC71+SUM(AC73,AC74,AC75,AC78)</f>
        <v>10657363.045280145</v>
      </c>
      <c r="AD79" s="11">
        <f ca="1">AD71+SUM(AD73,AD74,AD75,AD78)</f>
        <v>8166187.3846432408</v>
      </c>
      <c r="AE79" s="11">
        <f t="shared" ca="1" si="27"/>
        <v>8166187.3846432408</v>
      </c>
      <c r="AG79" s="11">
        <f ca="1">AG71+SUM(AG73,AG74,AG75,AG78)</f>
        <v>5540511.0582469674</v>
      </c>
      <c r="AH79" s="11">
        <f ca="1">AH71+SUM(AH73,AH74,AH75,AH78)</f>
        <v>3911847.725556246</v>
      </c>
      <c r="AI79" s="11">
        <f ca="1">AI71+SUM(AI73,AI74,AI75,AI78)</f>
        <v>3932138.8003825815</v>
      </c>
      <c r="AJ79" s="11">
        <f ca="1">AJ71+SUM(AJ73,AJ74,AJ75,AJ78)</f>
        <v>3951979.6202813243</v>
      </c>
      <c r="AK79" s="11">
        <f t="shared" ca="1" si="28"/>
        <v>3951979.6202813243</v>
      </c>
      <c r="AM79" s="11">
        <f ca="1">AM71+SUM(AM73,AM74,AM75,AM78)</f>
        <v>3971410.204587827</v>
      </c>
      <c r="AN79" s="11">
        <f ca="1">AN71+SUM(AN73,AN74,AN75,AN78)</f>
        <v>3990430.5533020901</v>
      </c>
      <c r="AO79" s="11">
        <f ca="1">AO71+SUM(AO73,AO74,AO75,AO78)</f>
        <v>4008678.491437058</v>
      </c>
      <c r="AP79" s="11">
        <f ca="1">AP71+SUM(AP73,AP74,AP75,AP78)</f>
        <v>4026486.1794780968</v>
      </c>
      <c r="AQ79" s="11">
        <f t="shared" ca="1" si="29"/>
        <v>4026486.1794780968</v>
      </c>
    </row>
    <row r="81" spans="2:43">
      <c r="B81" s="8" t="s">
        <v>66</v>
      </c>
    </row>
    <row r="82" spans="2:43">
      <c r="B82" t="s">
        <v>67</v>
      </c>
      <c r="C82" s="16">
        <v>10000</v>
      </c>
      <c r="D82" s="16">
        <v>10000</v>
      </c>
      <c r="E82" s="16">
        <v>10000</v>
      </c>
      <c r="F82" s="16">
        <v>10000</v>
      </c>
      <c r="G82" s="9">
        <f>F82</f>
        <v>10000</v>
      </c>
      <c r="I82" s="16">
        <v>10000</v>
      </c>
      <c r="J82" s="16">
        <v>10000</v>
      </c>
      <c r="K82" s="9">
        <f>K211</f>
        <v>10000</v>
      </c>
      <c r="L82" s="18">
        <f>Transaction!E78</f>
        <v>0</v>
      </c>
      <c r="M82" s="9">
        <f>L82</f>
        <v>0</v>
      </c>
      <c r="O82" s="9">
        <f>O211</f>
        <v>0</v>
      </c>
      <c r="P82" s="9">
        <f>P211</f>
        <v>0</v>
      </c>
      <c r="Q82" s="9">
        <f>Q211</f>
        <v>0</v>
      </c>
      <c r="R82" s="9">
        <f>R211</f>
        <v>0</v>
      </c>
      <c r="S82" s="9">
        <f>R82</f>
        <v>0</v>
      </c>
      <c r="U82" s="9">
        <f>U211</f>
        <v>0</v>
      </c>
      <c r="V82" s="9">
        <f>V211</f>
        <v>0</v>
      </c>
      <c r="W82" s="9">
        <f>W211</f>
        <v>0</v>
      </c>
      <c r="X82" s="9">
        <f>X211</f>
        <v>0</v>
      </c>
      <c r="Y82" s="9">
        <f>X82</f>
        <v>0</v>
      </c>
      <c r="AA82" s="9">
        <f>AA211</f>
        <v>0</v>
      </c>
      <c r="AB82" s="9">
        <f>AB211</f>
        <v>0</v>
      </c>
      <c r="AC82" s="9">
        <f>AC211</f>
        <v>0</v>
      </c>
      <c r="AD82" s="9">
        <f>AD211</f>
        <v>0</v>
      </c>
      <c r="AE82" s="9">
        <f>AD82</f>
        <v>0</v>
      </c>
      <c r="AG82" s="9">
        <f>AG211</f>
        <v>0</v>
      </c>
      <c r="AH82" s="9">
        <f>AH211</f>
        <v>0</v>
      </c>
      <c r="AI82" s="9">
        <f>AI211</f>
        <v>0</v>
      </c>
      <c r="AJ82" s="9">
        <f>AJ211</f>
        <v>0</v>
      </c>
      <c r="AK82" s="9">
        <f>AJ82</f>
        <v>0</v>
      </c>
      <c r="AM82" s="9">
        <f>AM211</f>
        <v>0</v>
      </c>
      <c r="AN82" s="9">
        <f>AN211</f>
        <v>0</v>
      </c>
      <c r="AO82" s="9">
        <f>AO211</f>
        <v>0</v>
      </c>
      <c r="AP82" s="9">
        <f>AP211</f>
        <v>0</v>
      </c>
      <c r="AQ82" s="9">
        <f>AP82</f>
        <v>0</v>
      </c>
    </row>
    <row r="83" spans="2:43">
      <c r="B83" t="s">
        <v>68</v>
      </c>
      <c r="C83" s="16">
        <v>2500000</v>
      </c>
      <c r="D83" s="16">
        <v>2560000</v>
      </c>
      <c r="E83" s="16">
        <v>2620000</v>
      </c>
      <c r="F83" s="16">
        <v>2680000</v>
      </c>
      <c r="G83" s="9">
        <f>F83</f>
        <v>2680000</v>
      </c>
      <c r="I83" s="16">
        <v>2740000</v>
      </c>
      <c r="J83" s="16">
        <v>2825200</v>
      </c>
      <c r="K83" s="9">
        <f>K217</f>
        <v>2825200</v>
      </c>
      <c r="L83" s="18">
        <f ca="1">Transaction!E79</f>
        <v>23680146.453796558</v>
      </c>
      <c r="M83" s="9">
        <f ca="1">L83</f>
        <v>23680146.453796558</v>
      </c>
      <c r="O83" s="9">
        <f ca="1">O217</f>
        <v>23680146.453796558</v>
      </c>
      <c r="P83" s="9">
        <f ca="1">P217</f>
        <v>23680146.453796558</v>
      </c>
      <c r="Q83" s="9">
        <f ca="1">Q217</f>
        <v>23680146.453796558</v>
      </c>
      <c r="R83" s="9">
        <f ca="1">R217</f>
        <v>23680146.453796558</v>
      </c>
      <c r="S83" s="9">
        <f ca="1">R83</f>
        <v>23680146.453796558</v>
      </c>
      <c r="U83" s="9">
        <f ca="1">U217</f>
        <v>23680146.453796558</v>
      </c>
      <c r="V83" s="9">
        <f ca="1">V217</f>
        <v>23680146.453796558</v>
      </c>
      <c r="W83" s="9">
        <f ca="1">W217</f>
        <v>23680146.453796558</v>
      </c>
      <c r="X83" s="9">
        <f ca="1">X217</f>
        <v>23680146.453796558</v>
      </c>
      <c r="Y83" s="9">
        <f ca="1">X83</f>
        <v>23680146.453796558</v>
      </c>
      <c r="AA83" s="9">
        <f ca="1">AA217</f>
        <v>23680146.453796558</v>
      </c>
      <c r="AB83" s="9">
        <f ca="1">AB217</f>
        <v>23680146.453796558</v>
      </c>
      <c r="AC83" s="9">
        <f ca="1">AC217</f>
        <v>23680146.453796558</v>
      </c>
      <c r="AD83" s="9">
        <f ca="1">AD217</f>
        <v>23680146.453796558</v>
      </c>
      <c r="AE83" s="9">
        <f ca="1">AD83</f>
        <v>23680146.453796558</v>
      </c>
      <c r="AG83" s="9">
        <f ca="1">AG217</f>
        <v>23680146.453796558</v>
      </c>
      <c r="AH83" s="9">
        <f ca="1">AH217</f>
        <v>23680146.453796558</v>
      </c>
      <c r="AI83" s="9">
        <f ca="1">AI217</f>
        <v>23680146.453796558</v>
      </c>
      <c r="AJ83" s="9">
        <f ca="1">AJ217</f>
        <v>23680146.453796558</v>
      </c>
      <c r="AK83" s="9">
        <f ca="1">AJ83</f>
        <v>23680146.453796558</v>
      </c>
      <c r="AM83" s="9">
        <f ca="1">AM217</f>
        <v>23680146.453796558</v>
      </c>
      <c r="AN83" s="9">
        <f ca="1">AN217</f>
        <v>23680146.453796558</v>
      </c>
      <c r="AO83" s="9">
        <f ca="1">AO217</f>
        <v>23680146.453796558</v>
      </c>
      <c r="AP83" s="9">
        <f ca="1">AP217</f>
        <v>23680146.453796558</v>
      </c>
      <c r="AQ83" s="9">
        <f ca="1">AP83</f>
        <v>23680146.453796558</v>
      </c>
    </row>
    <row r="84" spans="2:43">
      <c r="B84" t="s">
        <v>69</v>
      </c>
      <c r="C84" s="16">
        <v>1811000</v>
      </c>
      <c r="D84" s="16">
        <v>2144600</v>
      </c>
      <c r="E84" s="16">
        <v>2568600</v>
      </c>
      <c r="F84" s="16">
        <v>3104600</v>
      </c>
      <c r="G84" s="9">
        <f>F84</f>
        <v>3104600</v>
      </c>
      <c r="I84" s="16">
        <v>3758200</v>
      </c>
      <c r="J84" s="16">
        <v>4567000</v>
      </c>
      <c r="K84" s="9">
        <f ca="1">K205</f>
        <v>5682476.4280358478</v>
      </c>
      <c r="L84" s="18">
        <f ca="1">Transaction!E80</f>
        <v>-1484941.5379312718</v>
      </c>
      <c r="M84" s="9">
        <f ca="1">L84</f>
        <v>-1484941.5379312718</v>
      </c>
      <c r="O84" s="9">
        <f ca="1">O205</f>
        <v>-537992.99598524161</v>
      </c>
      <c r="P84" s="9">
        <f ca="1">P205</f>
        <v>593110.35768757341</v>
      </c>
      <c r="Q84" s="9">
        <f ca="1">Q205</f>
        <v>1852778.7910286882</v>
      </c>
      <c r="R84" s="9">
        <f ca="1">R205</f>
        <v>3286554.5589912971</v>
      </c>
      <c r="S84" s="9">
        <f ca="1">R84</f>
        <v>3286554.5589912971</v>
      </c>
      <c r="U84" s="9">
        <f ca="1">U205</f>
        <v>4841547.6559644621</v>
      </c>
      <c r="V84" s="9">
        <f ca="1">V205</f>
        <v>6583993.6996248923</v>
      </c>
      <c r="W84" s="9">
        <f ca="1">W205</f>
        <v>8439005.0331635252</v>
      </c>
      <c r="X84" s="9">
        <f ca="1">X205</f>
        <v>10469804.247575404</v>
      </c>
      <c r="Y84" s="9">
        <f ca="1">X84</f>
        <v>10469804.247575404</v>
      </c>
      <c r="AA84" s="9">
        <f ca="1">AA205</f>
        <v>12622170.197194589</v>
      </c>
      <c r="AB84" s="9">
        <f ca="1">AB205</f>
        <v>14951941.023826333</v>
      </c>
      <c r="AC84" s="9">
        <f ca="1">AC205</f>
        <v>17389485.003950756</v>
      </c>
      <c r="AD84" s="9">
        <f ca="1">AD205</f>
        <v>20003298.829517137</v>
      </c>
      <c r="AE84" s="9">
        <f ca="1">AD84</f>
        <v>20003298.829517137</v>
      </c>
      <c r="AG84" s="9">
        <f ca="1">AG205</f>
        <v>22749243.564589374</v>
      </c>
      <c r="AH84" s="9">
        <f ca="1">AH205</f>
        <v>25696275.686655562</v>
      </c>
      <c r="AI84" s="9">
        <f ca="1">AI205</f>
        <v>28717784.250301324</v>
      </c>
      <c r="AJ84" s="9">
        <f ca="1">AJ205</f>
        <v>31863085.442382812</v>
      </c>
      <c r="AK84" s="9">
        <f ca="1">AJ84</f>
        <v>31863085.442382812</v>
      </c>
      <c r="AM84" s="9">
        <f ca="1">AM205</f>
        <v>35071325.166277289</v>
      </c>
      <c r="AN84" s="9">
        <f ca="1">AN205</f>
        <v>38400880.959231533</v>
      </c>
      <c r="AO84" s="9">
        <f ca="1">AO205</f>
        <v>41762131.831753083</v>
      </c>
      <c r="AP84" s="9">
        <f ca="1">AP205</f>
        <v>45237271.619268656</v>
      </c>
      <c r="AQ84" s="9">
        <f ca="1">AP84</f>
        <v>45237271.619268656</v>
      </c>
    </row>
    <row r="85" spans="2:43">
      <c r="B85" t="s">
        <v>70</v>
      </c>
      <c r="C85" s="16">
        <v>0</v>
      </c>
      <c r="D85" s="16">
        <v>0</v>
      </c>
      <c r="E85" s="16">
        <v>0</v>
      </c>
      <c r="F85" s="16">
        <v>0</v>
      </c>
      <c r="G85" s="9">
        <f>F85</f>
        <v>0</v>
      </c>
      <c r="I85" s="16">
        <v>0</v>
      </c>
      <c r="J85" s="16">
        <v>0</v>
      </c>
      <c r="K85" s="9">
        <f>K223</f>
        <v>0</v>
      </c>
      <c r="L85" s="18">
        <f>Transaction!E81</f>
        <v>4949805.1264375709</v>
      </c>
      <c r="M85" s="9">
        <f>L85</f>
        <v>4949805.1264375709</v>
      </c>
      <c r="O85" s="9">
        <f>O223</f>
        <v>4949805.1264375709</v>
      </c>
      <c r="P85" s="9">
        <f>P223</f>
        <v>4949805.1264375709</v>
      </c>
      <c r="Q85" s="9">
        <f>Q223</f>
        <v>4949805.1264375709</v>
      </c>
      <c r="R85" s="9">
        <f>R223</f>
        <v>4949805.1264375709</v>
      </c>
      <c r="S85" s="9">
        <f>R85</f>
        <v>4949805.1264375709</v>
      </c>
      <c r="U85" s="9">
        <f>U223</f>
        <v>4949805.1264375709</v>
      </c>
      <c r="V85" s="9">
        <f>V223</f>
        <v>4949805.1264375709</v>
      </c>
      <c r="W85" s="9">
        <f>W223</f>
        <v>4949805.1264375709</v>
      </c>
      <c r="X85" s="9">
        <f>X223</f>
        <v>4949805.1264375709</v>
      </c>
      <c r="Y85" s="9">
        <f>X85</f>
        <v>4949805.1264375709</v>
      </c>
      <c r="AA85" s="9">
        <f>AA223</f>
        <v>4949805.1264375709</v>
      </c>
      <c r="AB85" s="9">
        <f>AB223</f>
        <v>4949805.1264375709</v>
      </c>
      <c r="AC85" s="9">
        <f>AC223</f>
        <v>4949805.1264375709</v>
      </c>
      <c r="AD85" s="9">
        <f>AD223</f>
        <v>4949805.1264375709</v>
      </c>
      <c r="AE85" s="9">
        <f>AD85</f>
        <v>4949805.1264375709</v>
      </c>
      <c r="AG85" s="9">
        <f>AG223</f>
        <v>4949805.1264375709</v>
      </c>
      <c r="AH85" s="9">
        <f>AH223</f>
        <v>4949805.1264375709</v>
      </c>
      <c r="AI85" s="9">
        <f>AI223</f>
        <v>4949805.1264375709</v>
      </c>
      <c r="AJ85" s="9">
        <f>AJ223</f>
        <v>4949805.1264375709</v>
      </c>
      <c r="AK85" s="9">
        <f>AJ85</f>
        <v>4949805.1264375709</v>
      </c>
      <c r="AM85" s="9">
        <f>AM223</f>
        <v>4949805.1264375709</v>
      </c>
      <c r="AN85" s="9">
        <f>AN223</f>
        <v>4949805.1264375709</v>
      </c>
      <c r="AO85" s="9">
        <f>AO223</f>
        <v>4949805.1264375709</v>
      </c>
      <c r="AP85" s="9">
        <f>AP223</f>
        <v>4949805.1264375709</v>
      </c>
      <c r="AQ85" s="9">
        <f>AP85</f>
        <v>4949805.1264375709</v>
      </c>
    </row>
    <row r="86" spans="2:43">
      <c r="B86" s="11" t="s">
        <v>71</v>
      </c>
      <c r="C86" s="11">
        <f>SUM(C82,C83,C84,C85)</f>
        <v>4321000</v>
      </c>
      <c r="D86" s="11">
        <f>SUM(D82,D83,D84,D85)</f>
        <v>4714600</v>
      </c>
      <c r="E86" s="11">
        <f>SUM(E82,E83,E84,E85)</f>
        <v>5198600</v>
      </c>
      <c r="F86" s="11">
        <f>SUM(F82,F83,F84,F85)</f>
        <v>5794600</v>
      </c>
      <c r="G86" s="11">
        <f>F86</f>
        <v>5794600</v>
      </c>
      <c r="I86" s="11">
        <f>SUM(I82,I83,I84,I85)</f>
        <v>6508200</v>
      </c>
      <c r="J86" s="11">
        <f>SUM(J82,J83,J84,J85)</f>
        <v>7402200</v>
      </c>
      <c r="K86" s="11">
        <f ca="1">SUM(K82,K83,K84,K85)</f>
        <v>8517676.4280358478</v>
      </c>
      <c r="L86" s="11">
        <f ca="1">SUM(L82,L83,L84,L85)</f>
        <v>27145010.042302858</v>
      </c>
      <c r="M86" s="11">
        <f ca="1">L86</f>
        <v>27145010.042302858</v>
      </c>
      <c r="O86" s="11">
        <f ca="1">SUM(O82,O83,O84,O85)</f>
        <v>28091958.584248889</v>
      </c>
      <c r="P86" s="11">
        <f ca="1">SUM(P82,P83,P84,P85)</f>
        <v>29223061.937921703</v>
      </c>
      <c r="Q86" s="11">
        <f ca="1">SUM(Q82,Q83,Q84,Q85)</f>
        <v>30482730.371262819</v>
      </c>
      <c r="R86" s="11">
        <f ca="1">SUM(R82,R83,R84,R85)</f>
        <v>31916506.139225427</v>
      </c>
      <c r="S86" s="11">
        <f ca="1">R86</f>
        <v>31916506.139225427</v>
      </c>
      <c r="U86" s="11">
        <f ca="1">SUM(U82,U83,U84,U85)</f>
        <v>33471499.236198593</v>
      </c>
      <c r="V86" s="11">
        <f ca="1">SUM(V82,V83,V84,V85)</f>
        <v>35213945.279859021</v>
      </c>
      <c r="W86" s="11">
        <f ca="1">SUM(W82,W83,W84,W85)</f>
        <v>37068956.613397658</v>
      </c>
      <c r="X86" s="11">
        <f ca="1">SUM(X82,X83,X84,X85)</f>
        <v>39099755.827809528</v>
      </c>
      <c r="Y86" s="11">
        <f ca="1">X86</f>
        <v>39099755.827809528</v>
      </c>
      <c r="AA86" s="11">
        <f ca="1">SUM(AA82,AA83,AA84,AA85)</f>
        <v>41252121.777428716</v>
      </c>
      <c r="AB86" s="11">
        <f ca="1">SUM(AB82,AB83,AB84,AB85)</f>
        <v>43581892.604060456</v>
      </c>
      <c r="AC86" s="11">
        <f ca="1">SUM(AC82,AC83,AC84,AC85)</f>
        <v>46019436.584184885</v>
      </c>
      <c r="AD86" s="11">
        <f ca="1">SUM(AD82,AD83,AD84,AD85)</f>
        <v>48633250.409751266</v>
      </c>
      <c r="AE86" s="11">
        <f ca="1">AD86</f>
        <v>48633250.409751266</v>
      </c>
      <c r="AG86" s="11">
        <f ca="1">SUM(AG82,AG83,AG84,AG85)</f>
        <v>51379195.144823506</v>
      </c>
      <c r="AH86" s="11">
        <f ca="1">SUM(AH82,AH83,AH84,AH85)</f>
        <v>54326227.266889691</v>
      </c>
      <c r="AI86" s="11">
        <f ca="1">SUM(AI82,AI83,AI84,AI85)</f>
        <v>57347735.830535457</v>
      </c>
      <c r="AJ86" s="11">
        <f ca="1">SUM(AJ82,AJ83,AJ84,AJ85)</f>
        <v>60493037.022616938</v>
      </c>
      <c r="AK86" s="11">
        <f ca="1">AJ86</f>
        <v>60493037.022616938</v>
      </c>
      <c r="AM86" s="11">
        <f ca="1">SUM(AM82,AM83,AM84,AM85)</f>
        <v>63701276.746511415</v>
      </c>
      <c r="AN86" s="11">
        <f ca="1">SUM(AN82,AN83,AN84,AN85)</f>
        <v>67030832.539465666</v>
      </c>
      <c r="AO86" s="11">
        <f ca="1">SUM(AO82,AO83,AO84,AO85)</f>
        <v>70392083.411987215</v>
      </c>
      <c r="AP86" s="11">
        <f ca="1">SUM(AP82,AP83,AP84,AP85)</f>
        <v>73867223.199502796</v>
      </c>
      <c r="AQ86" s="11">
        <f ca="1">AP86</f>
        <v>73867223.199502796</v>
      </c>
    </row>
    <row r="88" spans="2:43">
      <c r="B88" s="13" t="s">
        <v>72</v>
      </c>
      <c r="C88" s="13">
        <f>C79+C86</f>
        <v>7411000</v>
      </c>
      <c r="D88" s="13">
        <f>D79+D86</f>
        <v>7949600</v>
      </c>
      <c r="E88" s="13">
        <f>E79+E86</f>
        <v>8592600</v>
      </c>
      <c r="F88" s="13">
        <f>F79+F86</f>
        <v>9362600</v>
      </c>
      <c r="G88" s="13">
        <f>F88</f>
        <v>9362600</v>
      </c>
      <c r="I88" s="13">
        <f>I79+I86</f>
        <v>10268200</v>
      </c>
      <c r="J88" s="13">
        <f>J79+J86</f>
        <v>11392200</v>
      </c>
      <c r="K88" s="13">
        <f ca="1">K79+K86</f>
        <v>12581783.410107937</v>
      </c>
      <c r="L88" s="13">
        <f ca="1">L79+L86</f>
        <v>55049346.674159504</v>
      </c>
      <c r="M88" s="13">
        <f ca="1">L88</f>
        <v>55049346.674159504</v>
      </c>
      <c r="O88" s="13">
        <f ca="1">O79+O86</f>
        <v>55242388.914964549</v>
      </c>
      <c r="P88" s="13">
        <f ca="1">P79+P86</f>
        <v>55404051.280068196</v>
      </c>
      <c r="Q88" s="13">
        <f ca="1">Q79+Q86</f>
        <v>55561780.539025456</v>
      </c>
      <c r="R88" s="13">
        <f ca="1">R79+R86</f>
        <v>55713764.602099955</v>
      </c>
      <c r="S88" s="13">
        <f ca="1">R88</f>
        <v>55713764.602099955</v>
      </c>
      <c r="U88" s="13">
        <f ca="1">U79+U86</f>
        <v>55863255.09363126</v>
      </c>
      <c r="V88" s="13">
        <f ca="1">V79+V86</f>
        <v>56010252.013619378</v>
      </c>
      <c r="W88" s="13">
        <f ca="1">W79+W86</f>
        <v>56150147.665500134</v>
      </c>
      <c r="X88" s="13">
        <f ca="1">X79+X86</f>
        <v>56287423.403704956</v>
      </c>
      <c r="Y88" s="13">
        <f ca="1">X88</f>
        <v>56287423.403704956</v>
      </c>
      <c r="AA88" s="13">
        <f ca="1">AA79+AA86</f>
        <v>56422264.530028544</v>
      </c>
      <c r="AB88" s="13">
        <f ca="1">AB79+AB86</f>
        <v>56551587.876308277</v>
      </c>
      <c r="AC88" s="13">
        <f ca="1">AC79+AC86</f>
        <v>56676799.629465029</v>
      </c>
      <c r="AD88" s="13">
        <f ca="1">AD79+AD86</f>
        <v>56799437.794394508</v>
      </c>
      <c r="AE88" s="13">
        <f ca="1">AD88</f>
        <v>56799437.794394508</v>
      </c>
      <c r="AG88" s="13">
        <f ca="1">AG79+AG86</f>
        <v>56919706.203070477</v>
      </c>
      <c r="AH88" s="13">
        <f ca="1">AH79+AH86</f>
        <v>58238074.992445938</v>
      </c>
      <c r="AI88" s="13">
        <f ca="1">AI79+AI86</f>
        <v>61279874.630918041</v>
      </c>
      <c r="AJ88" s="13">
        <f ca="1">AJ79+AJ86</f>
        <v>64445016.642898262</v>
      </c>
      <c r="AK88" s="13">
        <f ca="1">AJ88</f>
        <v>64445016.642898262</v>
      </c>
      <c r="AM88" s="13">
        <f ca="1">AM79+AM86</f>
        <v>67672686.951099247</v>
      </c>
      <c r="AN88" s="13">
        <f ca="1">AN79+AN86</f>
        <v>71021263.09276776</v>
      </c>
      <c r="AO88" s="13">
        <f ca="1">AO79+AO86</f>
        <v>74400761.903424278</v>
      </c>
      <c r="AP88" s="13">
        <f ca="1">AP79+AP86</f>
        <v>77893709.37898089</v>
      </c>
      <c r="AQ88" s="13">
        <f ca="1">AP88</f>
        <v>77893709.37898089</v>
      </c>
    </row>
    <row r="89" spans="2:43">
      <c r="B89" s="17" t="s">
        <v>73</v>
      </c>
      <c r="C89" s="17">
        <f>C64-C88</f>
        <v>0</v>
      </c>
      <c r="D89" s="17">
        <f>D64-D88</f>
        <v>0</v>
      </c>
      <c r="E89" s="17">
        <f>E64-E88</f>
        <v>0</v>
      </c>
      <c r="F89" s="17">
        <f>F64-F88</f>
        <v>0</v>
      </c>
      <c r="G89" s="17">
        <f>G64-G88</f>
        <v>0</v>
      </c>
      <c r="I89" s="17">
        <f>I64-I88</f>
        <v>0</v>
      </c>
      <c r="J89" s="17">
        <f>J64-J88</f>
        <v>0</v>
      </c>
      <c r="K89" s="17">
        <f ca="1">K64-K88</f>
        <v>0</v>
      </c>
      <c r="L89" s="17">
        <f ca="1">L64-L88</f>
        <v>0</v>
      </c>
      <c r="M89" s="17">
        <f ca="1">M64-M88</f>
        <v>0</v>
      </c>
      <c r="O89" s="17">
        <f ca="1">O64-O88</f>
        <v>0</v>
      </c>
      <c r="P89" s="17">
        <f ca="1">P64-P88</f>
        <v>0</v>
      </c>
      <c r="Q89" s="17">
        <f ca="1">Q64-Q88</f>
        <v>0</v>
      </c>
      <c r="R89" s="17">
        <f ca="1">R64-R88</f>
        <v>0</v>
      </c>
      <c r="S89" s="17">
        <f ca="1">S64-S88</f>
        <v>0</v>
      </c>
      <c r="U89" s="17">
        <f ca="1">U64-U88</f>
        <v>0</v>
      </c>
      <c r="V89" s="17">
        <f ca="1">V64-V88</f>
        <v>0</v>
      </c>
      <c r="W89" s="17">
        <f ca="1">W64-W88</f>
        <v>0</v>
      </c>
      <c r="X89" s="17">
        <f ca="1">X64-X88</f>
        <v>0</v>
      </c>
      <c r="Y89" s="17">
        <f ca="1">Y64-Y88</f>
        <v>0</v>
      </c>
      <c r="AA89" s="17">
        <f ca="1">AA64-AA88</f>
        <v>0</v>
      </c>
      <c r="AB89" s="17">
        <f ca="1">AB64-AB88</f>
        <v>0</v>
      </c>
      <c r="AC89" s="17">
        <f ca="1">AC64-AC88</f>
        <v>0</v>
      </c>
      <c r="AD89" s="17">
        <f ca="1">AD64-AD88</f>
        <v>0</v>
      </c>
      <c r="AE89" s="17">
        <f ca="1">AE64-AE88</f>
        <v>0</v>
      </c>
      <c r="AG89" s="17">
        <f ca="1">AG64-AG88</f>
        <v>0</v>
      </c>
      <c r="AH89" s="17">
        <f ca="1">AH64-AH88</f>
        <v>-7.8231096267700195E-7</v>
      </c>
      <c r="AI89" s="17">
        <f ca="1">AI64-AI88</f>
        <v>-1.7285346984863281E-6</v>
      </c>
      <c r="AJ89" s="17">
        <f ca="1">AJ64-AJ88</f>
        <v>3.2335519790649414E-6</v>
      </c>
      <c r="AK89" s="17">
        <f ca="1">AK64-AK88</f>
        <v>3.2335519790649414E-6</v>
      </c>
      <c r="AM89" s="17">
        <f ca="1">AM64-AM88</f>
        <v>-8.7320804595947266E-6</v>
      </c>
      <c r="AN89" s="17">
        <f ca="1">AN64-AN88</f>
        <v>2.2903084754943848E-5</v>
      </c>
      <c r="AO89" s="17">
        <f ca="1">AO64-AO88</f>
        <v>-5.2317976951599121E-5</v>
      </c>
      <c r="AP89" s="17">
        <f ca="1">AP64-AP88</f>
        <v>1.4397501945495605E-4</v>
      </c>
      <c r="AQ89" s="17">
        <f ca="1">AQ64-AQ88</f>
        <v>1.4397501945495605E-4</v>
      </c>
    </row>
    <row r="93" spans="2:43">
      <c r="B93" s="7" t="s">
        <v>39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</row>
    <row r="95" spans="2:43">
      <c r="B95" s="8" t="s">
        <v>38</v>
      </c>
    </row>
    <row r="96" spans="2:43">
      <c r="B96" t="s">
        <v>37</v>
      </c>
      <c r="C96" s="9">
        <f>C43</f>
        <v>350500</v>
      </c>
      <c r="D96" s="9">
        <f>D43</f>
        <v>417000</v>
      </c>
      <c r="E96" s="9">
        <f>E43</f>
        <v>530000</v>
      </c>
      <c r="F96" s="9">
        <f>F43</f>
        <v>670000</v>
      </c>
      <c r="G96" s="9">
        <f>SUM(C96:F96)</f>
        <v>1967500</v>
      </c>
      <c r="I96" s="9">
        <f>I43</f>
        <v>817000</v>
      </c>
      <c r="J96" s="9">
        <f>J43</f>
        <v>1011000</v>
      </c>
      <c r="K96" s="9">
        <f ca="1">K43</f>
        <v>1448670.6857608412</v>
      </c>
      <c r="L96" s="9">
        <f ca="1">L43</f>
        <v>1679634.4406767292</v>
      </c>
      <c r="M96" s="9">
        <f ca="1">SUM(I96:L96)</f>
        <v>4956305.1264375709</v>
      </c>
      <c r="O96" s="9">
        <f ca="1">O43</f>
        <v>1229803.3012286108</v>
      </c>
      <c r="P96" s="9">
        <f ca="1">P43</f>
        <v>1468965.3943802794</v>
      </c>
      <c r="Q96" s="9">
        <f ca="1">Q43</f>
        <v>1635933.0303131361</v>
      </c>
      <c r="R96" s="9">
        <f ca="1">R43</f>
        <v>1862046.4518994922</v>
      </c>
      <c r="S96" s="9">
        <f ca="1">SUM(O96:R96)</f>
        <v>6196748.1778215179</v>
      </c>
      <c r="U96" s="9">
        <f ca="1">U43</f>
        <v>2019471.5545106032</v>
      </c>
      <c r="V96" s="9">
        <f ca="1">V43</f>
        <v>2262916.9398187408</v>
      </c>
      <c r="W96" s="9">
        <f ca="1">W43</f>
        <v>2409105.6279722513</v>
      </c>
      <c r="X96" s="9">
        <f ca="1">X43</f>
        <v>2637401.5771582853</v>
      </c>
      <c r="Y96" s="9">
        <f ca="1">SUM(U96:X96)</f>
        <v>9328895.6994598806</v>
      </c>
      <c r="AA96" s="9">
        <f ca="1">AA43</f>
        <v>2795280.4540508892</v>
      </c>
      <c r="AB96" s="9">
        <f ca="1">AB43</f>
        <v>3025676.3982230439</v>
      </c>
      <c r="AC96" s="9">
        <f ca="1">AC43</f>
        <v>3165641.5326291225</v>
      </c>
      <c r="AD96" s="9">
        <f ca="1">AD43</f>
        <v>3394563.4098264673</v>
      </c>
      <c r="AE96" s="9">
        <f ca="1">SUM(AA96:AD96)</f>
        <v>12381161.794729523</v>
      </c>
      <c r="AG96" s="9">
        <f ca="1">AG43</f>
        <v>3566161.9936003084</v>
      </c>
      <c r="AH96" s="9">
        <f ca="1">AH43</f>
        <v>3827314.444242571</v>
      </c>
      <c r="AI96" s="9">
        <f ca="1">AI43</f>
        <v>3924037.0956414454</v>
      </c>
      <c r="AJ96" s="9">
        <f ca="1">AJ43</f>
        <v>4084806.7429694091</v>
      </c>
      <c r="AK96" s="9">
        <f ca="1">SUM(AG96:AJ96)</f>
        <v>15402320.276453733</v>
      </c>
      <c r="AM96" s="9">
        <f ca="1">AM43</f>
        <v>4166545.0959513253</v>
      </c>
      <c r="AN96" s="9">
        <f ca="1">AN43</f>
        <v>4324098.4324492058</v>
      </c>
      <c r="AO96" s="9">
        <f ca="1">AO43</f>
        <v>4365260.8733069012</v>
      </c>
      <c r="AP96" s="9">
        <f ca="1">AP43</f>
        <v>4513168.5554699609</v>
      </c>
      <c r="AQ96" s="9">
        <f ca="1">SUM(AM96:AP96)</f>
        <v>17369072.957177393</v>
      </c>
    </row>
    <row r="97" spans="2:43">
      <c r="B97" s="9" t="s">
        <v>21</v>
      </c>
      <c r="C97" s="14">
        <f>IFERROR(-C98/C96,0)</f>
        <v>0.2</v>
      </c>
      <c r="D97" s="14">
        <f>IFERROR(-D98/D96,0)</f>
        <v>0.2</v>
      </c>
      <c r="E97" s="14">
        <f>IFERROR(-E98/E96,0)</f>
        <v>0.2</v>
      </c>
      <c r="F97" s="14">
        <f>IFERROR(-F98/F96,0)</f>
        <v>0.2</v>
      </c>
      <c r="G97" s="14">
        <f>IFERROR(-G98/G96,0)</f>
        <v>0.2</v>
      </c>
      <c r="I97" s="14">
        <f>IFERROR(-I98/I96,0)</f>
        <v>0.2</v>
      </c>
      <c r="J97" s="14">
        <f>IFERROR(-J98/J96,0)</f>
        <v>0.2</v>
      </c>
      <c r="K97" s="15">
        <v>0.23</v>
      </c>
      <c r="L97" s="15">
        <f>K97</f>
        <v>0.23</v>
      </c>
      <c r="M97" s="14">
        <f ca="1">IFERROR(-M98/M96,0)</f>
        <v>0.21893530591821792</v>
      </c>
      <c r="O97" s="15">
        <f>L97</f>
        <v>0.23</v>
      </c>
      <c r="P97" s="15">
        <f>O97</f>
        <v>0.23</v>
      </c>
      <c r="Q97" s="15">
        <f>P97</f>
        <v>0.23</v>
      </c>
      <c r="R97" s="15">
        <f>Q97</f>
        <v>0.23</v>
      </c>
      <c r="S97" s="14">
        <f ca="1">IFERROR(-S98/S96,0)</f>
        <v>0.23000000000000004</v>
      </c>
      <c r="U97" s="15">
        <f>R97</f>
        <v>0.23</v>
      </c>
      <c r="V97" s="15">
        <f>U97</f>
        <v>0.23</v>
      </c>
      <c r="W97" s="15">
        <f>V97</f>
        <v>0.23</v>
      </c>
      <c r="X97" s="15">
        <f>W97</f>
        <v>0.23</v>
      </c>
      <c r="Y97" s="14">
        <f ca="1">IFERROR(-Y98/Y96,0)</f>
        <v>0.23</v>
      </c>
      <c r="AA97" s="15">
        <f>X97</f>
        <v>0.23</v>
      </c>
      <c r="AB97" s="15">
        <f>AA97</f>
        <v>0.23</v>
      </c>
      <c r="AC97" s="15">
        <f>AB97</f>
        <v>0.23</v>
      </c>
      <c r="AD97" s="15">
        <f>AC97</f>
        <v>0.23</v>
      </c>
      <c r="AE97" s="14">
        <f ca="1">IFERROR(-AE98/AE96,0)</f>
        <v>0.22999999999999998</v>
      </c>
      <c r="AG97" s="15">
        <f>AD97</f>
        <v>0.23</v>
      </c>
      <c r="AH97" s="15">
        <f>AG97</f>
        <v>0.23</v>
      </c>
      <c r="AI97" s="15">
        <f>AH97</f>
        <v>0.23</v>
      </c>
      <c r="AJ97" s="15">
        <f>AI97</f>
        <v>0.23</v>
      </c>
      <c r="AK97" s="14">
        <f ca="1">IFERROR(-AK98/AK96,0)</f>
        <v>0.2299999999999941</v>
      </c>
      <c r="AM97" s="15">
        <f>AJ97</f>
        <v>0.23</v>
      </c>
      <c r="AN97" s="15">
        <f>AM97</f>
        <v>0.23</v>
      </c>
      <c r="AO97" s="15">
        <f>AN97</f>
        <v>0.23</v>
      </c>
      <c r="AP97" s="15">
        <f>AO97</f>
        <v>0.23</v>
      </c>
      <c r="AQ97" s="14">
        <f ca="1">IFERROR(-AQ98/AQ96,0)</f>
        <v>0.23</v>
      </c>
    </row>
    <row r="98" spans="2:43">
      <c r="B98" s="11" t="s">
        <v>38</v>
      </c>
      <c r="C98" s="11">
        <f>C45</f>
        <v>-70100</v>
      </c>
      <c r="D98" s="11">
        <f>D45</f>
        <v>-83400</v>
      </c>
      <c r="E98" s="11">
        <f>E45</f>
        <v>-106000</v>
      </c>
      <c r="F98" s="11">
        <f>F45</f>
        <v>-134000</v>
      </c>
      <c r="G98" s="11">
        <f>SUM(C98:F98)</f>
        <v>-393500</v>
      </c>
      <c r="I98" s="11">
        <f>I45</f>
        <v>-163400</v>
      </c>
      <c r="J98" s="11">
        <f>J45</f>
        <v>-202200</v>
      </c>
      <c r="K98" s="11">
        <f ca="1">-K96*K97</f>
        <v>-333194.25772499351</v>
      </c>
      <c r="L98" s="11">
        <f ca="1">-L96*L97</f>
        <v>-386315.92135564773</v>
      </c>
      <c r="M98" s="11">
        <f ca="1">SUM(I98:L98)</f>
        <v>-1085110.1790806414</v>
      </c>
      <c r="O98" s="11">
        <f ca="1">-O96*O97</f>
        <v>-282854.75928258052</v>
      </c>
      <c r="P98" s="11">
        <f ca="1">-P96*P97</f>
        <v>-337862.04070746427</v>
      </c>
      <c r="Q98" s="11">
        <f ca="1">-Q96*Q97</f>
        <v>-376264.59697202133</v>
      </c>
      <c r="R98" s="11">
        <f ca="1">-R96*R97</f>
        <v>-428270.68393688323</v>
      </c>
      <c r="S98" s="11">
        <f ca="1">SUM(O98:R98)</f>
        <v>-1425252.0808989494</v>
      </c>
      <c r="U98" s="11">
        <f ca="1">-U96*U97</f>
        <v>-464478.45753743878</v>
      </c>
      <c r="V98" s="11">
        <f ca="1">-V96*V97</f>
        <v>-520470.89615831041</v>
      </c>
      <c r="W98" s="11">
        <f ca="1">-W96*W97</f>
        <v>-554094.29443361785</v>
      </c>
      <c r="X98" s="11">
        <f ca="1">-X96*X97</f>
        <v>-606602.36274640565</v>
      </c>
      <c r="Y98" s="11">
        <f ca="1">SUM(U98:X98)</f>
        <v>-2145646.0108757727</v>
      </c>
      <c r="AA98" s="11">
        <f ca="1">-AA96*AA97</f>
        <v>-642914.50443170452</v>
      </c>
      <c r="AB98" s="11">
        <f ca="1">-AB96*AB97</f>
        <v>-695905.57159130007</v>
      </c>
      <c r="AC98" s="11">
        <f ca="1">-AC96*AC97</f>
        <v>-728097.55250469816</v>
      </c>
      <c r="AD98" s="11">
        <f ca="1">-AD96*AD97</f>
        <v>-780749.58426008746</v>
      </c>
      <c r="AE98" s="11">
        <f ca="1">SUM(AA98:AD98)</f>
        <v>-2847667.2127877902</v>
      </c>
      <c r="AG98" s="11">
        <f ca="1">-AG96*AG97</f>
        <v>-820217.25852807099</v>
      </c>
      <c r="AH98" s="11">
        <f ca="1">-AH96*AH97</f>
        <v>-880282.32217579137</v>
      </c>
      <c r="AI98" s="11">
        <f ca="1">-AI96*AI97</f>
        <v>-902528.53199753247</v>
      </c>
      <c r="AJ98" s="11">
        <f ca="1">-AJ96*AJ97</f>
        <v>-939505.55088296416</v>
      </c>
      <c r="AK98" s="11">
        <f ca="1">SUM(AG98:AJ98)</f>
        <v>-3542533.663584359</v>
      </c>
      <c r="AM98" s="11">
        <f ca="1">-AM96*AM97</f>
        <v>-958305.37206880481</v>
      </c>
      <c r="AN98" s="11">
        <f ca="1">-AN96*AN97</f>
        <v>-994542.63946331735</v>
      </c>
      <c r="AO98" s="11">
        <f ca="1">-AO96*AO97</f>
        <v>-1004010.0008605873</v>
      </c>
      <c r="AP98" s="11">
        <f ca="1">-AP96*AP97</f>
        <v>-1038028.7677580911</v>
      </c>
      <c r="AQ98" s="11">
        <f ca="1">SUM(AM98:AP98)</f>
        <v>-3994886.7801508005</v>
      </c>
    </row>
    <row r="102" spans="2:43">
      <c r="B102" s="7" t="s">
        <v>74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</row>
    <row r="104" spans="2:43">
      <c r="B104" s="8" t="s">
        <v>75</v>
      </c>
    </row>
    <row r="105" spans="2:43">
      <c r="B105" s="9" t="s">
        <v>44</v>
      </c>
      <c r="C105" s="9">
        <f t="shared" ref="C105:F107" si="35">C55</f>
        <v>1560000</v>
      </c>
      <c r="D105" s="9">
        <f t="shared" si="35"/>
        <v>1720000</v>
      </c>
      <c r="E105" s="9">
        <f t="shared" si="35"/>
        <v>1890000</v>
      </c>
      <c r="F105" s="9">
        <f t="shared" si="35"/>
        <v>2074000</v>
      </c>
      <c r="G105" s="9">
        <f>F105</f>
        <v>2074000</v>
      </c>
      <c r="I105" s="9">
        <f t="shared" ref="I105:J107" si="36">I55</f>
        <v>2278000</v>
      </c>
      <c r="J105" s="9">
        <f t="shared" si="36"/>
        <v>2520000</v>
      </c>
      <c r="K105" s="9">
        <f>K124</f>
        <v>2907894.4570721411</v>
      </c>
      <c r="L105" s="9">
        <f>L124</f>
        <v>3120524.6411905861</v>
      </c>
      <c r="M105" s="9">
        <f>L105</f>
        <v>3120524.6411905861</v>
      </c>
      <c r="O105" s="9">
        <f>O124</f>
        <v>3313566.8819956314</v>
      </c>
      <c r="P105" s="9">
        <f>P124</f>
        <v>3475229.2470992808</v>
      </c>
      <c r="Q105" s="9">
        <f>Q124</f>
        <v>3632958.5060565304</v>
      </c>
      <c r="R105" s="9">
        <f>R124</f>
        <v>3784942.5691310293</v>
      </c>
      <c r="S105" s="9">
        <f>R105</f>
        <v>3784942.5691310293</v>
      </c>
      <c r="U105" s="9">
        <f>U124</f>
        <v>3934433.0606623399</v>
      </c>
      <c r="V105" s="9">
        <f>V124</f>
        <v>4081429.9806504594</v>
      </c>
      <c r="W105" s="9">
        <f>W124</f>
        <v>4221325.6325312108</v>
      </c>
      <c r="X105" s="9">
        <f>X124</f>
        <v>4358601.370736042</v>
      </c>
      <c r="Y105" s="9">
        <f>X105</f>
        <v>4358601.370736042</v>
      </c>
      <c r="AA105" s="9">
        <f>AA124</f>
        <v>4493442.4970596246</v>
      </c>
      <c r="AB105" s="9">
        <f>AB124</f>
        <v>4622765.8433393678</v>
      </c>
      <c r="AC105" s="9">
        <f>AC124</f>
        <v>4747977.5964961117</v>
      </c>
      <c r="AD105" s="9">
        <f>AD124</f>
        <v>4870615.7614256041</v>
      </c>
      <c r="AE105" s="9">
        <f>AD105</f>
        <v>4870615.7614256041</v>
      </c>
      <c r="AG105" s="9">
        <f>AG124</f>
        <v>4990884.1701019816</v>
      </c>
      <c r="AH105" s="9">
        <f>AH124</f>
        <v>5108782.8225252433</v>
      </c>
      <c r="AI105" s="9">
        <f>AI124</f>
        <v>5222467.0393294636</v>
      </c>
      <c r="AJ105" s="9">
        <f>AJ124</f>
        <v>5333628.6258999677</v>
      </c>
      <c r="AK105" s="9">
        <f>AJ105</f>
        <v>5333628.6258999677</v>
      </c>
      <c r="AM105" s="9">
        <f>AM124</f>
        <v>5442491.7974083023</v>
      </c>
      <c r="AN105" s="9">
        <f>AN124</f>
        <v>5549056.5538544711</v>
      </c>
      <c r="AO105" s="9">
        <f>AO124</f>
        <v>5651293.7479359517</v>
      </c>
      <c r="AP105" s="9">
        <f>AP124</f>
        <v>5751064.3655766034</v>
      </c>
      <c r="AQ105" s="9">
        <f>AP105</f>
        <v>5751064.3655766034</v>
      </c>
    </row>
    <row r="106" spans="2:43">
      <c r="B106" t="s">
        <v>45</v>
      </c>
      <c r="C106" s="9">
        <f t="shared" si="35"/>
        <v>180000</v>
      </c>
      <c r="D106" s="9">
        <f t="shared" si="35"/>
        <v>195000</v>
      </c>
      <c r="E106" s="9">
        <f t="shared" si="35"/>
        <v>210000</v>
      </c>
      <c r="F106" s="9">
        <f t="shared" si="35"/>
        <v>225000</v>
      </c>
      <c r="G106" s="9">
        <f>F106</f>
        <v>225000</v>
      </c>
      <c r="I106" s="9">
        <f t="shared" si="36"/>
        <v>240000</v>
      </c>
      <c r="J106" s="9">
        <f t="shared" si="36"/>
        <v>255000</v>
      </c>
      <c r="K106" s="9">
        <f>K136</f>
        <v>255000</v>
      </c>
      <c r="L106" s="9">
        <f>L136</f>
        <v>255000</v>
      </c>
      <c r="M106" s="9">
        <f>L106</f>
        <v>255000</v>
      </c>
      <c r="O106" s="9">
        <f>O136</f>
        <v>255000</v>
      </c>
      <c r="P106" s="9">
        <f>P136</f>
        <v>255000</v>
      </c>
      <c r="Q106" s="9">
        <f>Q136</f>
        <v>255000</v>
      </c>
      <c r="R106" s="9">
        <f>R136</f>
        <v>255000</v>
      </c>
      <c r="S106" s="9">
        <f>R106</f>
        <v>255000</v>
      </c>
      <c r="U106" s="9">
        <f>U136</f>
        <v>255000</v>
      </c>
      <c r="V106" s="9">
        <f>V136</f>
        <v>255000</v>
      </c>
      <c r="W106" s="9">
        <f>W136</f>
        <v>255000</v>
      </c>
      <c r="X106" s="9">
        <f>X136</f>
        <v>255000</v>
      </c>
      <c r="Y106" s="9">
        <f>X106</f>
        <v>255000</v>
      </c>
      <c r="AA106" s="9">
        <f>AA136</f>
        <v>255000</v>
      </c>
      <c r="AB106" s="9">
        <f>AB136</f>
        <v>255000</v>
      </c>
      <c r="AC106" s="9">
        <f>AC136</f>
        <v>255000</v>
      </c>
      <c r="AD106" s="9">
        <f>AD136</f>
        <v>255000</v>
      </c>
      <c r="AE106" s="9">
        <f>AD106</f>
        <v>255000</v>
      </c>
      <c r="AG106" s="9">
        <f>AG136</f>
        <v>255000</v>
      </c>
      <c r="AH106" s="9">
        <f>AH136</f>
        <v>255000</v>
      </c>
      <c r="AI106" s="9">
        <f>AI136</f>
        <v>255000</v>
      </c>
      <c r="AJ106" s="9">
        <f>AJ136</f>
        <v>255000</v>
      </c>
      <c r="AK106" s="9">
        <f>AJ106</f>
        <v>255000</v>
      </c>
      <c r="AM106" s="9">
        <f>AM136</f>
        <v>255000</v>
      </c>
      <c r="AN106" s="9">
        <f>AN136</f>
        <v>255000</v>
      </c>
      <c r="AO106" s="9">
        <f>AO136</f>
        <v>255000</v>
      </c>
      <c r="AP106" s="9">
        <f>AP136</f>
        <v>255000</v>
      </c>
      <c r="AQ106" s="9">
        <f>AP106</f>
        <v>255000</v>
      </c>
    </row>
    <row r="107" spans="2:43">
      <c r="B107" s="9" t="s">
        <v>46</v>
      </c>
      <c r="C107" s="9">
        <f t="shared" si="35"/>
        <v>75000</v>
      </c>
      <c r="D107" s="9">
        <f t="shared" si="35"/>
        <v>80000</v>
      </c>
      <c r="E107" s="9">
        <f t="shared" si="35"/>
        <v>85000</v>
      </c>
      <c r="F107" s="9">
        <f t="shared" si="35"/>
        <v>90000</v>
      </c>
      <c r="G107" s="9">
        <f>F107</f>
        <v>90000</v>
      </c>
      <c r="I107" s="9">
        <f t="shared" si="36"/>
        <v>95000</v>
      </c>
      <c r="J107" s="9">
        <f t="shared" si="36"/>
        <v>100000</v>
      </c>
      <c r="K107" s="16">
        <f>J57</f>
        <v>100000</v>
      </c>
      <c r="L107" s="16">
        <f>K57</f>
        <v>100000</v>
      </c>
      <c r="M107" s="9">
        <f>L107</f>
        <v>100000</v>
      </c>
      <c r="O107" s="16">
        <f>L57</f>
        <v>100000</v>
      </c>
      <c r="P107" s="16">
        <f>O57</f>
        <v>100000</v>
      </c>
      <c r="Q107" s="16">
        <f>P57</f>
        <v>100000</v>
      </c>
      <c r="R107" s="16">
        <f>Q57</f>
        <v>100000</v>
      </c>
      <c r="S107" s="9">
        <f>R107</f>
        <v>100000</v>
      </c>
      <c r="U107" s="16">
        <f>R57</f>
        <v>100000</v>
      </c>
      <c r="V107" s="16">
        <f>U57</f>
        <v>100000</v>
      </c>
      <c r="W107" s="16">
        <f>V57</f>
        <v>100000</v>
      </c>
      <c r="X107" s="16">
        <f>W57</f>
        <v>100000</v>
      </c>
      <c r="Y107" s="9">
        <f>X107</f>
        <v>100000</v>
      </c>
      <c r="AA107" s="16">
        <f>X57</f>
        <v>100000</v>
      </c>
      <c r="AB107" s="16">
        <f>AA57</f>
        <v>100000</v>
      </c>
      <c r="AC107" s="16">
        <f>AB57</f>
        <v>100000</v>
      </c>
      <c r="AD107" s="16">
        <f>AC57</f>
        <v>100000</v>
      </c>
      <c r="AE107" s="9">
        <f>AD107</f>
        <v>100000</v>
      </c>
      <c r="AG107" s="16">
        <f>AD57</f>
        <v>100000</v>
      </c>
      <c r="AH107" s="16">
        <f>AG57</f>
        <v>100000</v>
      </c>
      <c r="AI107" s="16">
        <f>AH57</f>
        <v>100000</v>
      </c>
      <c r="AJ107" s="16">
        <f>AI57</f>
        <v>100000</v>
      </c>
      <c r="AK107" s="9">
        <f>AJ107</f>
        <v>100000</v>
      </c>
      <c r="AM107" s="16">
        <f>AJ57</f>
        <v>100000</v>
      </c>
      <c r="AN107" s="16">
        <f>AM57</f>
        <v>100000</v>
      </c>
      <c r="AO107" s="16">
        <f>AN57</f>
        <v>100000</v>
      </c>
      <c r="AP107" s="16">
        <f>AO57</f>
        <v>100000</v>
      </c>
      <c r="AQ107" s="9">
        <f>AP107</f>
        <v>100000</v>
      </c>
    </row>
    <row r="108" spans="2:43">
      <c r="B108" s="11" t="s">
        <v>47</v>
      </c>
      <c r="C108" s="11">
        <f>SUM(C105:C107)</f>
        <v>1815000</v>
      </c>
      <c r="D108" s="11">
        <f>SUM(D105:D107)</f>
        <v>1995000</v>
      </c>
      <c r="E108" s="11">
        <f>SUM(E105:E107)</f>
        <v>2185000</v>
      </c>
      <c r="F108" s="11">
        <f>SUM(F105:F107)</f>
        <v>2389000</v>
      </c>
      <c r="G108" s="11">
        <f>F108</f>
        <v>2389000</v>
      </c>
      <c r="I108" s="11">
        <f>SUM(I105:I107)</f>
        <v>2613000</v>
      </c>
      <c r="J108" s="11">
        <f>SUM(J105:J107)</f>
        <v>2875000</v>
      </c>
      <c r="K108" s="11">
        <f>SUM(K105:K107)</f>
        <v>3262894.4570721411</v>
      </c>
      <c r="L108" s="11">
        <f>SUM(L105:L107)</f>
        <v>3475524.6411905861</v>
      </c>
      <c r="M108" s="11">
        <f>L108</f>
        <v>3475524.6411905861</v>
      </c>
      <c r="O108" s="11">
        <f>SUM(O105:O107)</f>
        <v>3668566.8819956314</v>
      </c>
      <c r="P108" s="11">
        <f>SUM(P105:P107)</f>
        <v>3830229.2470992808</v>
      </c>
      <c r="Q108" s="11">
        <f>SUM(Q105:Q107)</f>
        <v>3987958.5060565304</v>
      </c>
      <c r="R108" s="11">
        <f>SUM(R105:R107)</f>
        <v>4139942.5691310293</v>
      </c>
      <c r="S108" s="11">
        <f>R108</f>
        <v>4139942.5691310293</v>
      </c>
      <c r="U108" s="11">
        <f>SUM(U105:U107)</f>
        <v>4289433.0606623404</v>
      </c>
      <c r="V108" s="11">
        <f>SUM(V105:V107)</f>
        <v>4436429.9806504594</v>
      </c>
      <c r="W108" s="11">
        <f>SUM(W105:W107)</f>
        <v>4576325.6325312108</v>
      </c>
      <c r="X108" s="11">
        <f>SUM(X105:X107)</f>
        <v>4713601.370736042</v>
      </c>
      <c r="Y108" s="11">
        <f>X108</f>
        <v>4713601.370736042</v>
      </c>
      <c r="AA108" s="11">
        <f>SUM(AA105:AA107)</f>
        <v>4848442.4970596246</v>
      </c>
      <c r="AB108" s="11">
        <f>SUM(AB105:AB107)</f>
        <v>4977765.8433393678</v>
      </c>
      <c r="AC108" s="11">
        <f>SUM(AC105:AC107)</f>
        <v>5102977.5964961117</v>
      </c>
      <c r="AD108" s="11">
        <f>SUM(AD105:AD107)</f>
        <v>5225615.7614256041</v>
      </c>
      <c r="AE108" s="11">
        <f>AD108</f>
        <v>5225615.7614256041</v>
      </c>
      <c r="AG108" s="11">
        <f>SUM(AG105:AG107)</f>
        <v>5345884.1701019816</v>
      </c>
      <c r="AH108" s="11">
        <f>SUM(AH105:AH107)</f>
        <v>5463782.8225252433</v>
      </c>
      <c r="AI108" s="11">
        <f>SUM(AI105:AI107)</f>
        <v>5577467.0393294636</v>
      </c>
      <c r="AJ108" s="11">
        <f>SUM(AJ105:AJ107)</f>
        <v>5688628.6258999677</v>
      </c>
      <c r="AK108" s="11">
        <f>AJ108</f>
        <v>5688628.6258999677</v>
      </c>
      <c r="AM108" s="11">
        <f>SUM(AM105:AM107)</f>
        <v>5797491.7974083023</v>
      </c>
      <c r="AN108" s="11">
        <f>SUM(AN105:AN107)</f>
        <v>5904056.5538544711</v>
      </c>
      <c r="AO108" s="11">
        <f>SUM(AO105:AO107)</f>
        <v>6006293.7479359517</v>
      </c>
      <c r="AP108" s="11">
        <f>SUM(AP105:AP107)</f>
        <v>6106064.3655766034</v>
      </c>
      <c r="AQ108" s="11">
        <f>AP108</f>
        <v>6106064.3655766034</v>
      </c>
    </row>
    <row r="110" spans="2:43">
      <c r="B110" s="8" t="s">
        <v>76</v>
      </c>
    </row>
    <row r="111" spans="2:43">
      <c r="B111" s="9" t="s">
        <v>54</v>
      </c>
      <c r="C111" s="9">
        <f t="shared" ref="C111:F114" si="37">C67</f>
        <v>310000</v>
      </c>
      <c r="D111" s="9">
        <f t="shared" si="37"/>
        <v>335000</v>
      </c>
      <c r="E111" s="9">
        <f t="shared" si="37"/>
        <v>360000</v>
      </c>
      <c r="F111" s="9">
        <f t="shared" si="37"/>
        <v>385000</v>
      </c>
      <c r="G111" s="9">
        <f>F111</f>
        <v>385000</v>
      </c>
      <c r="I111" s="9">
        <f t="shared" ref="I111:J114" si="38">I67</f>
        <v>410000</v>
      </c>
      <c r="J111" s="9">
        <f t="shared" si="38"/>
        <v>440000</v>
      </c>
      <c r="K111" s="9">
        <f>K129</f>
        <v>514106.98207208852</v>
      </c>
      <c r="L111" s="9">
        <f>L129</f>
        <v>551295.4097837985</v>
      </c>
      <c r="M111" s="9">
        <f>L111</f>
        <v>551295.4097837985</v>
      </c>
      <c r="O111" s="9">
        <f>O129</f>
        <v>586912.83345552231</v>
      </c>
      <c r="P111" s="9">
        <f>P129</f>
        <v>620280.79776287253</v>
      </c>
      <c r="Q111" s="9">
        <f>Q129</f>
        <v>648433.30904200964</v>
      </c>
      <c r="R111" s="9">
        <f>R129</f>
        <v>675560.3815854342</v>
      </c>
      <c r="S111" s="9">
        <f>R111</f>
        <v>675560.3815854342</v>
      </c>
      <c r="U111" s="9">
        <f>U129</f>
        <v>702242.38577908592</v>
      </c>
      <c r="V111" s="9">
        <f>V129</f>
        <v>728479.32162296516</v>
      </c>
      <c r="W111" s="9">
        <f>W129</f>
        <v>753448.77842198883</v>
      </c>
      <c r="X111" s="9">
        <f>X129</f>
        <v>777950.61653187848</v>
      </c>
      <c r="Y111" s="9">
        <f>X111</f>
        <v>777950.61653187848</v>
      </c>
      <c r="AA111" s="9">
        <f>AA129</f>
        <v>802017.90978369734</v>
      </c>
      <c r="AB111" s="9">
        <f>AB129</f>
        <v>825100.3549106539</v>
      </c>
      <c r="AC111" s="9">
        <f>AC129</f>
        <v>847448.93700841907</v>
      </c>
      <c r="AD111" s="9">
        <f>AD129</f>
        <v>869338.16887481604</v>
      </c>
      <c r="AE111" s="9">
        <f>AD111</f>
        <v>869338.16887481604</v>
      </c>
      <c r="AG111" s="9">
        <f>AG129</f>
        <v>890804.43172401434</v>
      </c>
      <c r="AH111" s="9">
        <f>AH129</f>
        <v>911847.72555601364</v>
      </c>
      <c r="AI111" s="9">
        <f>AI129</f>
        <v>932138.80038258177</v>
      </c>
      <c r="AJ111" s="9">
        <f>AJ129</f>
        <v>951979.62028132414</v>
      </c>
      <c r="AK111" s="9">
        <f>AJ111</f>
        <v>951979.62028132414</v>
      </c>
      <c r="AM111" s="9">
        <f>AM129</f>
        <v>971410.20458782697</v>
      </c>
      <c r="AN111" s="9">
        <f>AN129</f>
        <v>990430.55330209015</v>
      </c>
      <c r="AO111" s="9">
        <f>AO129</f>
        <v>1008678.4914370581</v>
      </c>
      <c r="AP111" s="9">
        <f>AP129</f>
        <v>1026486.179478097</v>
      </c>
      <c r="AQ111" s="9">
        <f>AP111</f>
        <v>1026486.179478097</v>
      </c>
    </row>
    <row r="112" spans="2:43">
      <c r="B112" s="9" t="s">
        <v>55</v>
      </c>
      <c r="C112" s="9">
        <f t="shared" si="37"/>
        <v>280000</v>
      </c>
      <c r="D112" s="9">
        <f t="shared" si="37"/>
        <v>305000</v>
      </c>
      <c r="E112" s="9">
        <f t="shared" si="37"/>
        <v>330000</v>
      </c>
      <c r="F112" s="9">
        <f t="shared" si="37"/>
        <v>355000</v>
      </c>
      <c r="G112" s="9">
        <f>F112</f>
        <v>355000</v>
      </c>
      <c r="I112" s="9">
        <f t="shared" si="38"/>
        <v>380000</v>
      </c>
      <c r="J112" s="9">
        <f t="shared" si="38"/>
        <v>410000</v>
      </c>
      <c r="K112" s="16">
        <f>J68</f>
        <v>410000</v>
      </c>
      <c r="L112" s="16">
        <f>K68</f>
        <v>410000</v>
      </c>
      <c r="M112" s="9">
        <f>L112</f>
        <v>410000</v>
      </c>
      <c r="O112" s="16">
        <f>L68</f>
        <v>410000</v>
      </c>
      <c r="P112" s="16">
        <f>O68</f>
        <v>410000</v>
      </c>
      <c r="Q112" s="16">
        <f>P68</f>
        <v>410000</v>
      </c>
      <c r="R112" s="16">
        <f>Q68</f>
        <v>410000</v>
      </c>
      <c r="S112" s="9">
        <f>R112</f>
        <v>410000</v>
      </c>
      <c r="U112" s="16">
        <f>R68</f>
        <v>410000</v>
      </c>
      <c r="V112" s="16">
        <f>U68</f>
        <v>410000</v>
      </c>
      <c r="W112" s="16">
        <f>V68</f>
        <v>410000</v>
      </c>
      <c r="X112" s="16">
        <f>W68</f>
        <v>410000</v>
      </c>
      <c r="Y112" s="9">
        <f>X112</f>
        <v>410000</v>
      </c>
      <c r="AA112" s="16">
        <f>X68</f>
        <v>410000</v>
      </c>
      <c r="AB112" s="16">
        <f>AA68</f>
        <v>410000</v>
      </c>
      <c r="AC112" s="16">
        <f>AB68</f>
        <v>410000</v>
      </c>
      <c r="AD112" s="16">
        <f>AC68</f>
        <v>410000</v>
      </c>
      <c r="AE112" s="9">
        <f>AD112</f>
        <v>410000</v>
      </c>
      <c r="AG112" s="16">
        <f>AD68</f>
        <v>410000</v>
      </c>
      <c r="AH112" s="16">
        <f>AG68</f>
        <v>410000</v>
      </c>
      <c r="AI112" s="16">
        <f>AH68</f>
        <v>410000</v>
      </c>
      <c r="AJ112" s="16">
        <f>AI68</f>
        <v>410000</v>
      </c>
      <c r="AK112" s="9">
        <f>AJ112</f>
        <v>410000</v>
      </c>
      <c r="AM112" s="16">
        <f>AJ68</f>
        <v>410000</v>
      </c>
      <c r="AN112" s="16">
        <f>AM68</f>
        <v>410000</v>
      </c>
      <c r="AO112" s="16">
        <f>AN68</f>
        <v>410000</v>
      </c>
      <c r="AP112" s="16">
        <f>AO68</f>
        <v>410000</v>
      </c>
      <c r="AQ112" s="9">
        <f>AP112</f>
        <v>410000</v>
      </c>
    </row>
    <row r="113" spans="2:43">
      <c r="B113" t="s">
        <v>56</v>
      </c>
      <c r="C113" s="9">
        <f t="shared" si="37"/>
        <v>1400000</v>
      </c>
      <c r="D113" s="9">
        <f t="shared" si="37"/>
        <v>1540000</v>
      </c>
      <c r="E113" s="9">
        <f t="shared" si="37"/>
        <v>1694000</v>
      </c>
      <c r="F113" s="9">
        <f t="shared" si="37"/>
        <v>1863000</v>
      </c>
      <c r="G113" s="9">
        <f>F113</f>
        <v>1863000</v>
      </c>
      <c r="I113" s="9">
        <f t="shared" si="38"/>
        <v>2050000</v>
      </c>
      <c r="J113" s="9">
        <f t="shared" si="38"/>
        <v>2265000</v>
      </c>
      <c r="K113" s="9">
        <f>K143</f>
        <v>2265000</v>
      </c>
      <c r="L113" s="9">
        <f>L143</f>
        <v>2265000</v>
      </c>
      <c r="M113" s="9">
        <f>L113</f>
        <v>2265000</v>
      </c>
      <c r="O113" s="9">
        <f>O143</f>
        <v>2265000</v>
      </c>
      <c r="P113" s="9">
        <f>P143</f>
        <v>2265000</v>
      </c>
      <c r="Q113" s="9">
        <f>Q143</f>
        <v>2265000</v>
      </c>
      <c r="R113" s="9">
        <f>R143</f>
        <v>2265000</v>
      </c>
      <c r="S113" s="9">
        <f>R113</f>
        <v>2265000</v>
      </c>
      <c r="U113" s="9">
        <f>U143</f>
        <v>2265000</v>
      </c>
      <c r="V113" s="9">
        <f>V143</f>
        <v>2265000</v>
      </c>
      <c r="W113" s="9">
        <f>W143</f>
        <v>2265000</v>
      </c>
      <c r="X113" s="9">
        <f>X143</f>
        <v>2265000</v>
      </c>
      <c r="Y113" s="9">
        <f>X113</f>
        <v>2265000</v>
      </c>
      <c r="AA113" s="9">
        <f>AA143</f>
        <v>2265000</v>
      </c>
      <c r="AB113" s="9">
        <f>AB143</f>
        <v>2265000</v>
      </c>
      <c r="AC113" s="9">
        <f>AC143</f>
        <v>2265000</v>
      </c>
      <c r="AD113" s="9">
        <f>AD143</f>
        <v>2265000</v>
      </c>
      <c r="AE113" s="9">
        <f>AD113</f>
        <v>2265000</v>
      </c>
      <c r="AG113" s="9">
        <f>AG143</f>
        <v>2265000</v>
      </c>
      <c r="AH113" s="9">
        <f>AH143</f>
        <v>2265000</v>
      </c>
      <c r="AI113" s="9">
        <f>AI143</f>
        <v>2265000</v>
      </c>
      <c r="AJ113" s="9">
        <f>AJ143</f>
        <v>2265000</v>
      </c>
      <c r="AK113" s="9">
        <f>AJ113</f>
        <v>2265000</v>
      </c>
      <c r="AM113" s="9">
        <f>AM143</f>
        <v>2265000</v>
      </c>
      <c r="AN113" s="9">
        <f>AN143</f>
        <v>2265000</v>
      </c>
      <c r="AO113" s="9">
        <f>AO143</f>
        <v>2265000</v>
      </c>
      <c r="AP113" s="9">
        <f>AP143</f>
        <v>2265000</v>
      </c>
      <c r="AQ113" s="9">
        <f>AP113</f>
        <v>2265000</v>
      </c>
    </row>
    <row r="114" spans="2:43">
      <c r="B114" s="9" t="s">
        <v>57</v>
      </c>
      <c r="C114" s="9">
        <f t="shared" si="37"/>
        <v>120000</v>
      </c>
      <c r="D114" s="9">
        <f t="shared" si="37"/>
        <v>130000</v>
      </c>
      <c r="E114" s="9">
        <f t="shared" si="37"/>
        <v>140000</v>
      </c>
      <c r="F114" s="9">
        <f t="shared" si="37"/>
        <v>150000</v>
      </c>
      <c r="G114" s="9">
        <f>F114</f>
        <v>150000</v>
      </c>
      <c r="I114" s="9">
        <f t="shared" si="38"/>
        <v>160000</v>
      </c>
      <c r="J114" s="9">
        <f t="shared" si="38"/>
        <v>170000</v>
      </c>
      <c r="K114" s="16">
        <f>J70</f>
        <v>170000</v>
      </c>
      <c r="L114" s="16">
        <f>K70</f>
        <v>170000</v>
      </c>
      <c r="M114" s="9">
        <f>L114</f>
        <v>170000</v>
      </c>
      <c r="O114" s="16">
        <f>L70</f>
        <v>170000</v>
      </c>
      <c r="P114" s="16">
        <f>O70</f>
        <v>170000</v>
      </c>
      <c r="Q114" s="16">
        <f>P70</f>
        <v>170000</v>
      </c>
      <c r="R114" s="16">
        <f>Q70</f>
        <v>170000</v>
      </c>
      <c r="S114" s="9">
        <f>R114</f>
        <v>170000</v>
      </c>
      <c r="U114" s="16">
        <f>R70</f>
        <v>170000</v>
      </c>
      <c r="V114" s="16">
        <f>U70</f>
        <v>170000</v>
      </c>
      <c r="W114" s="16">
        <f>V70</f>
        <v>170000</v>
      </c>
      <c r="X114" s="16">
        <f>W70</f>
        <v>170000</v>
      </c>
      <c r="Y114" s="9">
        <f>X114</f>
        <v>170000</v>
      </c>
      <c r="AA114" s="16">
        <f>X70</f>
        <v>170000</v>
      </c>
      <c r="AB114" s="16">
        <f>AA70</f>
        <v>170000</v>
      </c>
      <c r="AC114" s="16">
        <f>AB70</f>
        <v>170000</v>
      </c>
      <c r="AD114" s="16">
        <f>AC70</f>
        <v>170000</v>
      </c>
      <c r="AE114" s="9">
        <f>AD114</f>
        <v>170000</v>
      </c>
      <c r="AG114" s="16">
        <f>AD70</f>
        <v>170000</v>
      </c>
      <c r="AH114" s="16">
        <f>AG70</f>
        <v>170000</v>
      </c>
      <c r="AI114" s="16">
        <f>AH70</f>
        <v>170000</v>
      </c>
      <c r="AJ114" s="16">
        <f>AI70</f>
        <v>170000</v>
      </c>
      <c r="AK114" s="9">
        <f>AJ114</f>
        <v>170000</v>
      </c>
      <c r="AM114" s="16">
        <f>AJ70</f>
        <v>170000</v>
      </c>
      <c r="AN114" s="16">
        <f>AM70</f>
        <v>170000</v>
      </c>
      <c r="AO114" s="16">
        <f>AN70</f>
        <v>170000</v>
      </c>
      <c r="AP114" s="16">
        <f>AO70</f>
        <v>170000</v>
      </c>
      <c r="AQ114" s="9">
        <f>AP114</f>
        <v>170000</v>
      </c>
    </row>
    <row r="115" spans="2:43">
      <c r="B115" s="11" t="s">
        <v>58</v>
      </c>
      <c r="C115" s="11">
        <f>SUM(C111:C114)</f>
        <v>2110000</v>
      </c>
      <c r="D115" s="11">
        <f>SUM(D111:D114)</f>
        <v>2310000</v>
      </c>
      <c r="E115" s="11">
        <f>SUM(E111:E114)</f>
        <v>2524000</v>
      </c>
      <c r="F115" s="11">
        <f>SUM(F111:F114)</f>
        <v>2753000</v>
      </c>
      <c r="G115" s="11">
        <f>F115</f>
        <v>2753000</v>
      </c>
      <c r="I115" s="11">
        <f>SUM(I111:I114)</f>
        <v>3000000</v>
      </c>
      <c r="J115" s="11">
        <f>SUM(J111:J114)</f>
        <v>3285000</v>
      </c>
      <c r="K115" s="11">
        <f>SUM(K111:K114)</f>
        <v>3359106.9820720884</v>
      </c>
      <c r="L115" s="11">
        <f>SUM(L111:L114)</f>
        <v>3396295.4097837983</v>
      </c>
      <c r="M115" s="11">
        <f>L115</f>
        <v>3396295.4097837983</v>
      </c>
      <c r="O115" s="11">
        <f>SUM(O111:O114)</f>
        <v>3431912.8334555225</v>
      </c>
      <c r="P115" s="11">
        <f>SUM(P111:P114)</f>
        <v>3465280.7977628727</v>
      </c>
      <c r="Q115" s="11">
        <f>SUM(Q111:Q114)</f>
        <v>3493433.3090420095</v>
      </c>
      <c r="R115" s="11">
        <f>SUM(R111:R114)</f>
        <v>3520560.3815854341</v>
      </c>
      <c r="S115" s="11">
        <f>R115</f>
        <v>3520560.3815854341</v>
      </c>
      <c r="U115" s="11">
        <f>SUM(U111:U114)</f>
        <v>3547242.385779086</v>
      </c>
      <c r="V115" s="11">
        <f>SUM(V111:V114)</f>
        <v>3573479.3216229649</v>
      </c>
      <c r="W115" s="11">
        <f>SUM(W111:W114)</f>
        <v>3598448.7784219887</v>
      </c>
      <c r="X115" s="11">
        <f>SUM(X111:X114)</f>
        <v>3622950.6165318787</v>
      </c>
      <c r="Y115" s="11">
        <f>X115</f>
        <v>3622950.6165318787</v>
      </c>
      <c r="AA115" s="11">
        <f>SUM(AA111:AA114)</f>
        <v>3647017.9097836972</v>
      </c>
      <c r="AB115" s="11">
        <f>SUM(AB111:AB114)</f>
        <v>3670100.354910654</v>
      </c>
      <c r="AC115" s="11">
        <f>SUM(AC111:AC114)</f>
        <v>3692448.9370084191</v>
      </c>
      <c r="AD115" s="11">
        <f>SUM(AD111:AD114)</f>
        <v>3714338.168874816</v>
      </c>
      <c r="AE115" s="11">
        <f>AD115</f>
        <v>3714338.168874816</v>
      </c>
      <c r="AG115" s="11">
        <f>SUM(AG111:AG114)</f>
        <v>3735804.4317240142</v>
      </c>
      <c r="AH115" s="11">
        <f>SUM(AH111:AH114)</f>
        <v>3756847.7255560136</v>
      </c>
      <c r="AI115" s="11">
        <f>SUM(AI111:AI114)</f>
        <v>3777138.8003825815</v>
      </c>
      <c r="AJ115" s="11">
        <f>SUM(AJ111:AJ114)</f>
        <v>3796979.6202813243</v>
      </c>
      <c r="AK115" s="11">
        <f>AJ115</f>
        <v>3796979.6202813243</v>
      </c>
      <c r="AM115" s="11">
        <f>SUM(AM111:AM114)</f>
        <v>3816410.204587827</v>
      </c>
      <c r="AN115" s="11">
        <f>SUM(AN111:AN114)</f>
        <v>3835430.5533020901</v>
      </c>
      <c r="AO115" s="11">
        <f>SUM(AO111:AO114)</f>
        <v>3853678.491437058</v>
      </c>
      <c r="AP115" s="11">
        <f>SUM(AP111:AP114)</f>
        <v>3871486.1794780968</v>
      </c>
      <c r="AQ115" s="11">
        <f>AP115</f>
        <v>3871486.1794780968</v>
      </c>
    </row>
    <row r="117" spans="2:43">
      <c r="B117" s="19" t="s">
        <v>77</v>
      </c>
      <c r="C117" s="19">
        <f>C108-C115</f>
        <v>-295000</v>
      </c>
      <c r="D117" s="19">
        <f>D108-D115</f>
        <v>-315000</v>
      </c>
      <c r="E117" s="19">
        <f>E108-E115</f>
        <v>-339000</v>
      </c>
      <c r="F117" s="19">
        <f>F108-F115</f>
        <v>-364000</v>
      </c>
      <c r="G117" s="19">
        <f>F117</f>
        <v>-364000</v>
      </c>
      <c r="I117" s="19">
        <f>I108-I115</f>
        <v>-387000</v>
      </c>
      <c r="J117" s="19">
        <f>J108-J115</f>
        <v>-410000</v>
      </c>
      <c r="K117" s="19">
        <f>K108-K115</f>
        <v>-96212.524999947287</v>
      </c>
      <c r="L117" s="19">
        <f>L108-L115</f>
        <v>79229.231406787876</v>
      </c>
      <c r="M117" s="19">
        <f>L117</f>
        <v>79229.231406787876</v>
      </c>
      <c r="O117" s="19">
        <f>O108-O115</f>
        <v>236654.04854010884</v>
      </c>
      <c r="P117" s="19">
        <f>P108-P115</f>
        <v>364948.44933640817</v>
      </c>
      <c r="Q117" s="19">
        <f>Q108-Q115</f>
        <v>494525.19701452088</v>
      </c>
      <c r="R117" s="19">
        <f>R108-R115</f>
        <v>619382.18754559522</v>
      </c>
      <c r="S117" s="19">
        <f>R117</f>
        <v>619382.18754559522</v>
      </c>
      <c r="U117" s="19">
        <f>U108-U115</f>
        <v>742190.67488325434</v>
      </c>
      <c r="V117" s="19">
        <f>V108-V115</f>
        <v>862950.65902749449</v>
      </c>
      <c r="W117" s="19">
        <f>W108-W115</f>
        <v>977876.85410922207</v>
      </c>
      <c r="X117" s="19">
        <f>X108-X115</f>
        <v>1090650.7542041633</v>
      </c>
      <c r="Y117" s="19">
        <f>X117</f>
        <v>1090650.7542041633</v>
      </c>
      <c r="AA117" s="19">
        <f>AA108-AA115</f>
        <v>1201424.5872759274</v>
      </c>
      <c r="AB117" s="19">
        <f>AB108-AB115</f>
        <v>1307665.4884287138</v>
      </c>
      <c r="AC117" s="19">
        <f>AC108-AC115</f>
        <v>1410528.6594876926</v>
      </c>
      <c r="AD117" s="19">
        <f>AD108-AD115</f>
        <v>1511277.5925507881</v>
      </c>
      <c r="AE117" s="19">
        <f>AD117</f>
        <v>1511277.5925507881</v>
      </c>
      <c r="AG117" s="19">
        <f>AG108-AG115</f>
        <v>1610079.7383779674</v>
      </c>
      <c r="AH117" s="19">
        <f>AH108-AH115</f>
        <v>1706935.0969692296</v>
      </c>
      <c r="AI117" s="19">
        <f>AI108-AI115</f>
        <v>1800328.2389468821</v>
      </c>
      <c r="AJ117" s="19">
        <f>AJ108-AJ115</f>
        <v>1891649.0056186435</v>
      </c>
      <c r="AK117" s="19">
        <f>AJ117</f>
        <v>1891649.0056186435</v>
      </c>
      <c r="AM117" s="19">
        <f>AM108-AM115</f>
        <v>1981081.5928204753</v>
      </c>
      <c r="AN117" s="19">
        <f>AN108-AN115</f>
        <v>2068626.0005523809</v>
      </c>
      <c r="AO117" s="19">
        <f>AO108-AO115</f>
        <v>2152615.2564988937</v>
      </c>
      <c r="AP117" s="19">
        <f>AP108-AP115</f>
        <v>2234578.1860985067</v>
      </c>
      <c r="AQ117" s="19">
        <f>AP117</f>
        <v>2234578.1860985067</v>
      </c>
    </row>
    <row r="118" spans="2:43">
      <c r="B118" s="20" t="s">
        <v>78</v>
      </c>
      <c r="C118" s="20">
        <f>C117</f>
        <v>-295000</v>
      </c>
      <c r="D118" s="20">
        <f>D117-C117</f>
        <v>-20000</v>
      </c>
      <c r="E118" s="20">
        <f>E117-D117</f>
        <v>-24000</v>
      </c>
      <c r="F118" s="20">
        <f>F117-E117</f>
        <v>-25000</v>
      </c>
      <c r="G118" s="20">
        <f>SUM(C118:F118)</f>
        <v>-364000</v>
      </c>
      <c r="I118" s="20">
        <f>I117-F117</f>
        <v>-23000</v>
      </c>
      <c r="J118" s="20">
        <f>J117-I117</f>
        <v>-23000</v>
      </c>
      <c r="K118" s="20">
        <f>K117-J117</f>
        <v>313787.47500005271</v>
      </c>
      <c r="L118" s="20">
        <f>L117-K117</f>
        <v>175441.75640673516</v>
      </c>
      <c r="M118" s="20">
        <f>SUM(I118:L118)</f>
        <v>443229.23140678788</v>
      </c>
      <c r="O118" s="20">
        <f>O117-L117</f>
        <v>157424.81713332096</v>
      </c>
      <c r="P118" s="20">
        <f>P117-O117</f>
        <v>128294.40079629933</v>
      </c>
      <c r="Q118" s="20">
        <f>Q117-P117</f>
        <v>129576.7476781127</v>
      </c>
      <c r="R118" s="20">
        <f>R117-Q117</f>
        <v>124856.99053107435</v>
      </c>
      <c r="S118" s="20">
        <f>SUM(O118:R118)</f>
        <v>540152.95613880735</v>
      </c>
      <c r="U118" s="20">
        <f>U117-R117</f>
        <v>122808.48733765911</v>
      </c>
      <c r="V118" s="20">
        <f>V117-U117</f>
        <v>120759.98414424015</v>
      </c>
      <c r="W118" s="20">
        <f>W117-V117</f>
        <v>114926.19508172758</v>
      </c>
      <c r="X118" s="20">
        <f>X117-W117</f>
        <v>112773.90009494126</v>
      </c>
      <c r="Y118" s="20">
        <f>SUM(U118:X118)</f>
        <v>471268.5666585681</v>
      </c>
      <c r="AA118" s="20">
        <f>AA117-X117</f>
        <v>110773.83307176409</v>
      </c>
      <c r="AB118" s="20">
        <f>AB117-AA117</f>
        <v>106240.90115278633</v>
      </c>
      <c r="AC118" s="20">
        <f>AC117-AB117</f>
        <v>102863.17105897889</v>
      </c>
      <c r="AD118" s="20">
        <f>AD117-AC117</f>
        <v>100748.93306309544</v>
      </c>
      <c r="AE118" s="20">
        <f>SUM(AA118:AD118)</f>
        <v>420626.83834662475</v>
      </c>
      <c r="AG118" s="20">
        <f>AG117-AD117</f>
        <v>98802.145827179309</v>
      </c>
      <c r="AH118" s="20">
        <f>AH117-AG117</f>
        <v>96855.358591262251</v>
      </c>
      <c r="AI118" s="20">
        <f>AI117-AH117</f>
        <v>93393.141977652442</v>
      </c>
      <c r="AJ118" s="20">
        <f>AJ117-AI117</f>
        <v>91320.766671761405</v>
      </c>
      <c r="AK118" s="20">
        <f>SUM(AG118:AJ118)</f>
        <v>380371.41306785541</v>
      </c>
      <c r="AM118" s="20">
        <f>AM117-AJ117</f>
        <v>89432.587201831862</v>
      </c>
      <c r="AN118" s="20">
        <f>AN117-AM117</f>
        <v>87544.40773190558</v>
      </c>
      <c r="AO118" s="20">
        <f>AO117-AN117</f>
        <v>83989.2559465128</v>
      </c>
      <c r="AP118" s="20">
        <f>AP117-AO117</f>
        <v>81962.929599612951</v>
      </c>
      <c r="AQ118" s="20">
        <f>SUM(AM118:AP118)</f>
        <v>342929.18047986319</v>
      </c>
    </row>
    <row r="121" spans="2:43">
      <c r="B121" s="8" t="s">
        <v>44</v>
      </c>
    </row>
    <row r="122" spans="2:43">
      <c r="B122" t="s">
        <v>79</v>
      </c>
      <c r="C122" s="9">
        <f>SUM(C12:C12)</f>
        <v>3125000</v>
      </c>
      <c r="D122" s="9">
        <f>SUM(C12:D12)</f>
        <v>6565000</v>
      </c>
      <c r="E122" s="9">
        <f>SUM(C12:E12)</f>
        <v>10348000</v>
      </c>
      <c r="F122" s="9">
        <f>SUM(C12:F12)</f>
        <v>14495000</v>
      </c>
      <c r="G122" s="9">
        <f>F122</f>
        <v>14495000</v>
      </c>
      <c r="I122" s="9">
        <f>SUM(D12:F12,I12:I12)</f>
        <v>15925000</v>
      </c>
      <c r="J122" s="9">
        <f>SUM(E12:F12,I12:J12)</f>
        <v>17525000</v>
      </c>
      <c r="K122" s="9">
        <f>SUM(F12:F12,I12:K12)</f>
        <v>18988225.663716815</v>
      </c>
      <c r="L122" s="9">
        <f>SUM(I12:L12)</f>
        <v>20376676.991150443</v>
      </c>
      <c r="M122" s="9">
        <f>L122</f>
        <v>20376676.991150443</v>
      </c>
      <c r="O122" s="9">
        <f>SUM(J12:L12,O12:O12)</f>
        <v>21637221.238938052</v>
      </c>
      <c r="P122" s="9">
        <f>SUM(K12:L12,O12:P12)</f>
        <v>22692858.407079645</v>
      </c>
      <c r="Q122" s="9">
        <f>SUM(L12:L12,O12:Q12)</f>
        <v>23722812.831858404</v>
      </c>
      <c r="R122" s="9">
        <f>SUM(O12:R12)</f>
        <v>24715251.769911502</v>
      </c>
      <c r="S122" s="9">
        <f>R122</f>
        <v>24715251.769911502</v>
      </c>
      <c r="U122" s="9">
        <f>SUM(P12:R12,U12:U12)</f>
        <v>25691407.96460177</v>
      </c>
      <c r="V122" s="9">
        <f>SUM(Q12:R12,U12:V12)</f>
        <v>26651281.415929198</v>
      </c>
      <c r="W122" s="9">
        <f>SUM(R12:R12,U12:W12)</f>
        <v>27564784.380530976</v>
      </c>
      <c r="X122" s="9">
        <f>SUM(U12:X12)</f>
        <v>28461179.601769909</v>
      </c>
      <c r="Y122" s="9">
        <f>X122</f>
        <v>28461179.601769909</v>
      </c>
      <c r="AA122" s="9">
        <f>SUM(V12:X12,AA12:AA12)</f>
        <v>29341677.079646017</v>
      </c>
      <c r="AB122" s="9">
        <f>SUM(W12:X12,AA12:AB12)</f>
        <v>30186144.07079646</v>
      </c>
      <c r="AC122" s="9">
        <f>SUM(X12:X12,AA12:AC12)</f>
        <v>31003762.81858407</v>
      </c>
      <c r="AD122" s="9">
        <f>SUM(AA12:AD12)</f>
        <v>31804576.323008846</v>
      </c>
      <c r="AE122" s="9">
        <f>AD122</f>
        <v>31804576.323008846</v>
      </c>
      <c r="AG122" s="9">
        <f>SUM(AB12:AD12,AG12:AG12)</f>
        <v>32589915.584070794</v>
      </c>
      <c r="AH122" s="9">
        <f>SUM(AC12:AD12,AG12:AH12)</f>
        <v>33359780.601769909</v>
      </c>
      <c r="AI122" s="9">
        <f>SUM(AD12:AD12,AG12:AI12)</f>
        <v>34102125.826106191</v>
      </c>
      <c r="AJ122" s="9">
        <f>SUM(AG12:AJ12)</f>
        <v>34827998.557079643</v>
      </c>
      <c r="AK122" s="9">
        <f>AJ122</f>
        <v>34827998.557079643</v>
      </c>
      <c r="AM122" s="9">
        <f>SUM(AH12:AJ12,AM12:AM12)</f>
        <v>35538862.89469026</v>
      </c>
      <c r="AN122" s="9">
        <f>SUM(AI12:AJ12,AM12:AN12)</f>
        <v>36234718.838938057</v>
      </c>
      <c r="AO122" s="9">
        <f>SUM(AJ12:AJ12,AM12:AO12)</f>
        <v>36902316.284823008</v>
      </c>
      <c r="AP122" s="9">
        <f>SUM(AM12:AP12)</f>
        <v>37553807.262345135</v>
      </c>
      <c r="AQ122" s="9">
        <f>AP122</f>
        <v>37553807.262345135</v>
      </c>
    </row>
    <row r="123" spans="2:43">
      <c r="B123" t="s">
        <v>80</v>
      </c>
      <c r="C123" s="21">
        <f>IFERROR(C124/C122*365,"")</f>
        <v>182.208</v>
      </c>
      <c r="D123" s="21">
        <f>IFERROR(D124/D122*365,"")</f>
        <v>95.628332063975634</v>
      </c>
      <c r="E123" s="21">
        <f>IFERROR(E124/E122*365,"")</f>
        <v>66.665056049478167</v>
      </c>
      <c r="F123" s="21">
        <f>IFERROR(F124/F122*365,"")</f>
        <v>52.225595032769917</v>
      </c>
      <c r="G123" s="21">
        <f>IFERROR(G124/G122*365,"")</f>
        <v>52.225595032769917</v>
      </c>
      <c r="I123" s="21">
        <f>IFERROR(I124/I122*365,"")</f>
        <v>52.211616954474096</v>
      </c>
      <c r="J123" s="21">
        <f>IFERROR(J124/J122*365,"")</f>
        <v>52.48502139800285</v>
      </c>
      <c r="K123" s="22">
        <f>SUM(E123:F123,I123:J123)/4</f>
        <v>55.896822358681263</v>
      </c>
      <c r="L123" s="22">
        <f>K123</f>
        <v>55.896822358681263</v>
      </c>
      <c r="M123" s="21">
        <f>IFERROR(M124/M122*365,"")</f>
        <v>55.896822358681248</v>
      </c>
      <c r="O123" s="22">
        <f>L123*(1+0)</f>
        <v>55.896822358681263</v>
      </c>
      <c r="P123" s="22">
        <f>O123</f>
        <v>55.896822358681263</v>
      </c>
      <c r="Q123" s="22">
        <f>P123</f>
        <v>55.896822358681263</v>
      </c>
      <c r="R123" s="22">
        <f>Q123</f>
        <v>55.896822358681263</v>
      </c>
      <c r="S123" s="21">
        <f>IFERROR(S124/S122*365,"")</f>
        <v>55.896822358681248</v>
      </c>
      <c r="U123" s="22">
        <f>R123*(1+0)</f>
        <v>55.896822358681263</v>
      </c>
      <c r="V123" s="22">
        <f>U123</f>
        <v>55.896822358681263</v>
      </c>
      <c r="W123" s="22">
        <f>V123</f>
        <v>55.896822358681263</v>
      </c>
      <c r="X123" s="22">
        <f>W123</f>
        <v>55.896822358681263</v>
      </c>
      <c r="Y123" s="21">
        <f>IFERROR(Y124/Y122*365,"")</f>
        <v>55.896822358681263</v>
      </c>
      <c r="AA123" s="22">
        <f>X123*(1+0)</f>
        <v>55.896822358681263</v>
      </c>
      <c r="AB123" s="22">
        <f>AA123</f>
        <v>55.896822358681263</v>
      </c>
      <c r="AC123" s="22">
        <f>AB123</f>
        <v>55.896822358681263</v>
      </c>
      <c r="AD123" s="22">
        <f>AC123</f>
        <v>55.896822358681263</v>
      </c>
      <c r="AE123" s="21">
        <f>IFERROR(AE124/AE122*365,"")</f>
        <v>55.896822358681263</v>
      </c>
      <c r="AG123" s="22">
        <f>AD123*(1+0)</f>
        <v>55.896822358681263</v>
      </c>
      <c r="AH123" s="22">
        <f>AG123</f>
        <v>55.896822358681263</v>
      </c>
      <c r="AI123" s="22">
        <f>AH123</f>
        <v>55.896822358681263</v>
      </c>
      <c r="AJ123" s="22">
        <f>AI123</f>
        <v>55.896822358681263</v>
      </c>
      <c r="AK123" s="21">
        <f>IFERROR(AK124/AK122*365,"")</f>
        <v>55.896822358681263</v>
      </c>
      <c r="AM123" s="22">
        <f>AJ123*(1+0)</f>
        <v>55.896822358681263</v>
      </c>
      <c r="AN123" s="22">
        <f>AM123</f>
        <v>55.896822358681263</v>
      </c>
      <c r="AO123" s="22">
        <f>AN123</f>
        <v>55.896822358681263</v>
      </c>
      <c r="AP123" s="22">
        <f>AO123</f>
        <v>55.896822358681263</v>
      </c>
      <c r="AQ123" s="21">
        <f>IFERROR(AQ124/AQ122*365,"")</f>
        <v>55.896822358681263</v>
      </c>
    </row>
    <row r="124" spans="2:43">
      <c r="B124" s="11" t="s">
        <v>81</v>
      </c>
      <c r="C124" s="11">
        <f>C105</f>
        <v>1560000</v>
      </c>
      <c r="D124" s="11">
        <f>D105</f>
        <v>1720000</v>
      </c>
      <c r="E124" s="11">
        <f>E105</f>
        <v>1890000</v>
      </c>
      <c r="F124" s="11">
        <f>F105</f>
        <v>2074000</v>
      </c>
      <c r="G124" s="11">
        <f>F124</f>
        <v>2074000</v>
      </c>
      <c r="I124" s="11">
        <f>I105</f>
        <v>2278000</v>
      </c>
      <c r="J124" s="11">
        <f>J105</f>
        <v>2520000</v>
      </c>
      <c r="K124" s="11">
        <f>K123*K122/365</f>
        <v>2907894.4570721411</v>
      </c>
      <c r="L124" s="11">
        <f>L123*L122/365</f>
        <v>3120524.6411905861</v>
      </c>
      <c r="M124" s="11">
        <f>L124</f>
        <v>3120524.6411905861</v>
      </c>
      <c r="O124" s="11">
        <f>O123*O122/365</f>
        <v>3313566.8819956314</v>
      </c>
      <c r="P124" s="11">
        <f>P123*P122/365</f>
        <v>3475229.2470992808</v>
      </c>
      <c r="Q124" s="11">
        <f>Q123*Q122/365</f>
        <v>3632958.5060565304</v>
      </c>
      <c r="R124" s="11">
        <f>R123*R122/365</f>
        <v>3784942.5691310293</v>
      </c>
      <c r="S124" s="11">
        <f>R124</f>
        <v>3784942.5691310293</v>
      </c>
      <c r="U124" s="11">
        <f>U123*U122/365</f>
        <v>3934433.0606623399</v>
      </c>
      <c r="V124" s="11">
        <f>V123*V122/365</f>
        <v>4081429.9806504594</v>
      </c>
      <c r="W124" s="11">
        <f>W123*W122/365</f>
        <v>4221325.6325312108</v>
      </c>
      <c r="X124" s="11">
        <f>X123*X122/365</f>
        <v>4358601.370736042</v>
      </c>
      <c r="Y124" s="11">
        <f>X124</f>
        <v>4358601.370736042</v>
      </c>
      <c r="AA124" s="11">
        <f>AA123*AA122/365</f>
        <v>4493442.4970596246</v>
      </c>
      <c r="AB124" s="11">
        <f>AB123*AB122/365</f>
        <v>4622765.8433393678</v>
      </c>
      <c r="AC124" s="11">
        <f>AC123*AC122/365</f>
        <v>4747977.5964961117</v>
      </c>
      <c r="AD124" s="11">
        <f>AD123*AD122/365</f>
        <v>4870615.7614256041</v>
      </c>
      <c r="AE124" s="11">
        <f>AD124</f>
        <v>4870615.7614256041</v>
      </c>
      <c r="AG124" s="11">
        <f>AG123*AG122/365</f>
        <v>4990884.1701019816</v>
      </c>
      <c r="AH124" s="11">
        <f>AH123*AH122/365</f>
        <v>5108782.8225252433</v>
      </c>
      <c r="AI124" s="11">
        <f>AI123*AI122/365</f>
        <v>5222467.0393294636</v>
      </c>
      <c r="AJ124" s="11">
        <f>AJ123*AJ122/365</f>
        <v>5333628.6258999677</v>
      </c>
      <c r="AK124" s="11">
        <f>AJ124</f>
        <v>5333628.6258999677</v>
      </c>
      <c r="AM124" s="11">
        <f>AM123*AM122/365</f>
        <v>5442491.7974083023</v>
      </c>
      <c r="AN124" s="11">
        <f>AN123*AN122/365</f>
        <v>5549056.5538544711</v>
      </c>
      <c r="AO124" s="11">
        <f>AO123*AO122/365</f>
        <v>5651293.7479359517</v>
      </c>
      <c r="AP124" s="11">
        <f>AP123*AP122/365</f>
        <v>5751064.3655766034</v>
      </c>
      <c r="AQ124" s="11">
        <f>AP124</f>
        <v>5751064.3655766034</v>
      </c>
    </row>
    <row r="126" spans="2:43">
      <c r="B126" s="8" t="s">
        <v>54</v>
      </c>
    </row>
    <row r="127" spans="2:43">
      <c r="B127" t="s">
        <v>82</v>
      </c>
      <c r="C127" s="9">
        <f>SUM(C19:C19)</f>
        <v>-668000</v>
      </c>
      <c r="D127" s="9">
        <f>SUM(C19:D19)</f>
        <v>-1394000</v>
      </c>
      <c r="E127" s="9">
        <f>SUM(C19:E19)</f>
        <v>-2183000</v>
      </c>
      <c r="F127" s="9">
        <f>SUM(C19:F19)</f>
        <v>-3024000</v>
      </c>
      <c r="G127" s="9">
        <f>F127</f>
        <v>-3024000</v>
      </c>
      <c r="I127" s="9">
        <f>SUM(D19:F19,I19:I19)</f>
        <v>-3265000</v>
      </c>
      <c r="J127" s="9">
        <f>SUM(E19:F19,I19:J19)</f>
        <v>-3521000</v>
      </c>
      <c r="K127" s="9">
        <f>SUM(F19:F19,I19:K19)</f>
        <v>-3788804.9779559723</v>
      </c>
      <c r="L127" s="9">
        <f>SUM(I19:L19)</f>
        <v>-4062871.8647128716</v>
      </c>
      <c r="M127" s="9">
        <f>L127</f>
        <v>-4062871.8647128716</v>
      </c>
      <c r="O127" s="9">
        <f>SUM(J19:L19,O19:O19)</f>
        <v>-4325360.9512557033</v>
      </c>
      <c r="P127" s="9">
        <f>SUM(K19:L19,O19:P19)</f>
        <v>-4571272.2375844661</v>
      </c>
      <c r="Q127" s="9">
        <f>SUM(L19:L19,O19:Q19)</f>
        <v>-4778747.2935474282</v>
      </c>
      <c r="R127" s="9">
        <f>SUM(O19:R19)</f>
        <v>-4978665.1921055308</v>
      </c>
      <c r="S127" s="9">
        <f>R127</f>
        <v>-4978665.1921055308</v>
      </c>
      <c r="U127" s="9">
        <f>SUM(P19:R19,U19:U19)</f>
        <v>-5175303.0784522574</v>
      </c>
      <c r="V127" s="9">
        <f>SUM(Q19:R19,U19:V19)</f>
        <v>-5368660.9525876101</v>
      </c>
      <c r="W127" s="9">
        <f>SUM(R19:R19,U19:W19)</f>
        <v>-5552677.909205663</v>
      </c>
      <c r="X127" s="9">
        <f>SUM(U19:X19)</f>
        <v>-5733248.6647819877</v>
      </c>
      <c r="Y127" s="9">
        <f>X127</f>
        <v>-5733248.6647819877</v>
      </c>
      <c r="AA127" s="9">
        <f>SUM(V19:X19,AA19:AA19)</f>
        <v>-5910616.9629344353</v>
      </c>
      <c r="AB127" s="9">
        <f>SUM(W19:X19,AA19:AB19)</f>
        <v>-6080727.243576657</v>
      </c>
      <c r="AC127" s="9">
        <f>SUM(X19:X19,AA19:AC19)</f>
        <v>-6245429.1870534671</v>
      </c>
      <c r="AD127" s="9">
        <f>SUM(AA19:AD19)</f>
        <v>-6406745.8653930128</v>
      </c>
      <c r="AE127" s="9">
        <f>AD127</f>
        <v>-6406745.8653930128</v>
      </c>
      <c r="AG127" s="9">
        <f>SUM(AB19:AD19,AG19:AG19)</f>
        <v>-6564945.3965749275</v>
      </c>
      <c r="AH127" s="9">
        <f>SUM(AC19:AD19,AG19:AH19)</f>
        <v>-6720027.7805992123</v>
      </c>
      <c r="AI127" s="9">
        <f>SUM(AD19:AD19,AG19:AI19)</f>
        <v>-6869566.5497501791</v>
      </c>
      <c r="AJ127" s="9">
        <f>SUM(AG19:AJ19)</f>
        <v>-7015787.08325879</v>
      </c>
      <c r="AK127" s="9">
        <f>AJ127</f>
        <v>-7015787.08325879</v>
      </c>
      <c r="AM127" s="9">
        <f>SUM(AH19:AJ19,AM19:AM19)</f>
        <v>-7158984.310902643</v>
      </c>
      <c r="AN127" s="9">
        <f>SUM(AI19:AJ19,AM19:AN19)</f>
        <v>-7299158.2326817364</v>
      </c>
      <c r="AO127" s="9">
        <f>SUM(AJ19:AJ19,AM19:AO19)</f>
        <v>-7433639.7341088168</v>
      </c>
      <c r="AP127" s="9">
        <f>SUM(AM19:AP19)</f>
        <v>-7564876.7323379405</v>
      </c>
      <c r="AQ127" s="9">
        <f>AP127</f>
        <v>-7564876.7323379405</v>
      </c>
    </row>
    <row r="128" spans="2:43">
      <c r="B128" t="s">
        <v>83</v>
      </c>
      <c r="C128" s="21">
        <f>IFERROR(C129/-C127*365,"")</f>
        <v>169.38622754491018</v>
      </c>
      <c r="D128" s="21">
        <f>IFERROR(D129/-D127*365,"")</f>
        <v>87.715208034433289</v>
      </c>
      <c r="E128" s="21">
        <f>IFERROR(E129/-E127*365,"")</f>
        <v>60.192395785616121</v>
      </c>
      <c r="F128" s="21">
        <f>IFERROR(F129/-F127*365,"")</f>
        <v>46.469907407407412</v>
      </c>
      <c r="G128" s="21">
        <f>IFERROR(G129/-G127*365,"")</f>
        <v>46.469907407407412</v>
      </c>
      <c r="I128" s="21">
        <f>IFERROR(I129/-I127*365,"")</f>
        <v>45.834609494640119</v>
      </c>
      <c r="J128" s="21">
        <f>IFERROR(J129/-J127*365,"")</f>
        <v>45.612042033513205</v>
      </c>
      <c r="K128" s="22">
        <f>SUM(E128:F128,I128:J128)/4</f>
        <v>49.527238680294218</v>
      </c>
      <c r="L128" s="22">
        <f>K128</f>
        <v>49.527238680294218</v>
      </c>
      <c r="M128" s="21">
        <f>IFERROR(M129/-M127*365,"")</f>
        <v>49.527238680294225</v>
      </c>
      <c r="O128" s="22">
        <f>L128*(1+0)</f>
        <v>49.527238680294218</v>
      </c>
      <c r="P128" s="22">
        <f>O128</f>
        <v>49.527238680294218</v>
      </c>
      <c r="Q128" s="22">
        <f>P128</f>
        <v>49.527238680294218</v>
      </c>
      <c r="R128" s="22">
        <f>Q128</f>
        <v>49.527238680294218</v>
      </c>
      <c r="S128" s="21">
        <f>IFERROR(S129/-S127*365,"")</f>
        <v>49.527238680294211</v>
      </c>
      <c r="U128" s="22">
        <f>R128*(1+0)</f>
        <v>49.527238680294218</v>
      </c>
      <c r="V128" s="22">
        <f>U128</f>
        <v>49.527238680294218</v>
      </c>
      <c r="W128" s="22">
        <f>V128</f>
        <v>49.527238680294218</v>
      </c>
      <c r="X128" s="22">
        <f>W128</f>
        <v>49.527238680294218</v>
      </c>
      <c r="Y128" s="21">
        <f>IFERROR(Y129/-Y127*365,"")</f>
        <v>49.527238680294225</v>
      </c>
      <c r="AA128" s="22">
        <f>X128*(1+0)</f>
        <v>49.527238680294218</v>
      </c>
      <c r="AB128" s="22">
        <f>AA128</f>
        <v>49.527238680294218</v>
      </c>
      <c r="AC128" s="22">
        <f>AB128</f>
        <v>49.527238680294218</v>
      </c>
      <c r="AD128" s="22">
        <f>AC128</f>
        <v>49.527238680294218</v>
      </c>
      <c r="AE128" s="21">
        <f>IFERROR(AE129/-AE127*365,"")</f>
        <v>49.527238680294211</v>
      </c>
      <c r="AG128" s="22">
        <f>AD128*(1+0)</f>
        <v>49.527238680294218</v>
      </c>
      <c r="AH128" s="22">
        <f>AG128</f>
        <v>49.527238680294218</v>
      </c>
      <c r="AI128" s="22">
        <f>AH128</f>
        <v>49.527238680294218</v>
      </c>
      <c r="AJ128" s="22">
        <f>AI128</f>
        <v>49.527238680294218</v>
      </c>
      <c r="AK128" s="21">
        <f>IFERROR(AK129/-AK127*365,"")</f>
        <v>49.527238680294225</v>
      </c>
      <c r="AM128" s="22">
        <f>AJ128*(1+0)</f>
        <v>49.527238680294218</v>
      </c>
      <c r="AN128" s="22">
        <f>AM128</f>
        <v>49.527238680294218</v>
      </c>
      <c r="AO128" s="22">
        <f>AN128</f>
        <v>49.527238680294218</v>
      </c>
      <c r="AP128" s="22">
        <f>AO128</f>
        <v>49.527238680294218</v>
      </c>
      <c r="AQ128" s="21">
        <f>IFERROR(AQ129/-AQ127*365,"")</f>
        <v>49.527238680294225</v>
      </c>
    </row>
    <row r="129" spans="2:43">
      <c r="B129" s="11" t="s">
        <v>84</v>
      </c>
      <c r="C129" s="11">
        <f>C111</f>
        <v>310000</v>
      </c>
      <c r="D129" s="11">
        <f>D111</f>
        <v>335000</v>
      </c>
      <c r="E129" s="11">
        <f>E111</f>
        <v>360000</v>
      </c>
      <c r="F129" s="11">
        <f>F111</f>
        <v>385000</v>
      </c>
      <c r="G129" s="11">
        <f>F129</f>
        <v>385000</v>
      </c>
      <c r="I129" s="11">
        <f>I111</f>
        <v>410000</v>
      </c>
      <c r="J129" s="11">
        <f>J111</f>
        <v>440000</v>
      </c>
      <c r="K129" s="11">
        <f>-K128*K127/365</f>
        <v>514106.98207208852</v>
      </c>
      <c r="L129" s="11">
        <f>-L128*L127/365</f>
        <v>551295.4097837985</v>
      </c>
      <c r="M129" s="11">
        <f>L129</f>
        <v>551295.4097837985</v>
      </c>
      <c r="O129" s="11">
        <f>-O128*O127/365</f>
        <v>586912.83345552231</v>
      </c>
      <c r="P129" s="11">
        <f>-P128*P127/365</f>
        <v>620280.79776287253</v>
      </c>
      <c r="Q129" s="11">
        <f>-Q128*Q127/365</f>
        <v>648433.30904200964</v>
      </c>
      <c r="R129" s="11">
        <f>-R128*R127/365</f>
        <v>675560.3815854342</v>
      </c>
      <c r="S129" s="11">
        <f>R129</f>
        <v>675560.3815854342</v>
      </c>
      <c r="U129" s="11">
        <f>-U128*U127/365</f>
        <v>702242.38577908592</v>
      </c>
      <c r="V129" s="11">
        <f>-V128*V127/365</f>
        <v>728479.32162296516</v>
      </c>
      <c r="W129" s="11">
        <f>-W128*W127/365</f>
        <v>753448.77842198883</v>
      </c>
      <c r="X129" s="11">
        <f>-X128*X127/365</f>
        <v>777950.61653187848</v>
      </c>
      <c r="Y129" s="11">
        <f>X129</f>
        <v>777950.61653187848</v>
      </c>
      <c r="AA129" s="11">
        <f>-AA128*AA127/365</f>
        <v>802017.90978369734</v>
      </c>
      <c r="AB129" s="11">
        <f>-AB128*AB127/365</f>
        <v>825100.3549106539</v>
      </c>
      <c r="AC129" s="11">
        <f>-AC128*AC127/365</f>
        <v>847448.93700841907</v>
      </c>
      <c r="AD129" s="11">
        <f>-AD128*AD127/365</f>
        <v>869338.16887481604</v>
      </c>
      <c r="AE129" s="11">
        <f>AD129</f>
        <v>869338.16887481604</v>
      </c>
      <c r="AG129" s="11">
        <f>-AG128*AG127/365</f>
        <v>890804.43172401434</v>
      </c>
      <c r="AH129" s="11">
        <f>-AH128*AH127/365</f>
        <v>911847.72555601364</v>
      </c>
      <c r="AI129" s="11">
        <f>-AI128*AI127/365</f>
        <v>932138.80038258177</v>
      </c>
      <c r="AJ129" s="11">
        <f>-AJ128*AJ127/365</f>
        <v>951979.62028132414</v>
      </c>
      <c r="AK129" s="11">
        <f>AJ129</f>
        <v>951979.62028132414</v>
      </c>
      <c r="AM129" s="11">
        <f>-AM128*AM127/365</f>
        <v>971410.20458782697</v>
      </c>
      <c r="AN129" s="11">
        <f>-AN128*AN127/365</f>
        <v>990430.55330209015</v>
      </c>
      <c r="AO129" s="11">
        <f>-AO128*AO127/365</f>
        <v>1008678.4914370581</v>
      </c>
      <c r="AP129" s="11">
        <f>-AP128*AP127/365</f>
        <v>1026486.179478097</v>
      </c>
      <c r="AQ129" s="11">
        <f>AP129</f>
        <v>1026486.179478097</v>
      </c>
    </row>
    <row r="132" spans="2:43">
      <c r="B132" s="8" t="s">
        <v>45</v>
      </c>
    </row>
    <row r="133" spans="2:43">
      <c r="B133" t="s">
        <v>85</v>
      </c>
      <c r="K133" s="9">
        <f>J56</f>
        <v>255000</v>
      </c>
      <c r="L133" s="9">
        <f>K56</f>
        <v>255000</v>
      </c>
      <c r="M133" s="9">
        <f>I133</f>
        <v>0</v>
      </c>
      <c r="O133" s="9">
        <f>L56</f>
        <v>255000</v>
      </c>
      <c r="P133" s="9">
        <f>O56</f>
        <v>255000</v>
      </c>
      <c r="Q133" s="9">
        <f>P56</f>
        <v>255000</v>
      </c>
      <c r="R133" s="9">
        <f>Q56</f>
        <v>255000</v>
      </c>
      <c r="S133" s="9">
        <f>O133</f>
        <v>255000</v>
      </c>
      <c r="U133" s="9">
        <f>R56</f>
        <v>255000</v>
      </c>
      <c r="V133" s="9">
        <f>U56</f>
        <v>255000</v>
      </c>
      <c r="W133" s="9">
        <f>V56</f>
        <v>255000</v>
      </c>
      <c r="X133" s="9">
        <f>W56</f>
        <v>255000</v>
      </c>
      <c r="Y133" s="9">
        <f>U133</f>
        <v>255000</v>
      </c>
      <c r="AA133" s="9">
        <f>X56</f>
        <v>255000</v>
      </c>
      <c r="AB133" s="9">
        <f>AA56</f>
        <v>255000</v>
      </c>
      <c r="AC133" s="9">
        <f>AB56</f>
        <v>255000</v>
      </c>
      <c r="AD133" s="9">
        <f>AC56</f>
        <v>255000</v>
      </c>
      <c r="AE133" s="9">
        <f>AA133</f>
        <v>255000</v>
      </c>
      <c r="AG133" s="9">
        <f>AD56</f>
        <v>255000</v>
      </c>
      <c r="AH133" s="9">
        <f>AG56</f>
        <v>255000</v>
      </c>
      <c r="AI133" s="9">
        <f>AH56</f>
        <v>255000</v>
      </c>
      <c r="AJ133" s="9">
        <f>AI56</f>
        <v>255000</v>
      </c>
      <c r="AK133" s="9">
        <f>AG133</f>
        <v>255000</v>
      </c>
      <c r="AM133" s="9">
        <f>AJ56</f>
        <v>255000</v>
      </c>
      <c r="AN133" s="9">
        <f>AM56</f>
        <v>255000</v>
      </c>
      <c r="AO133" s="9">
        <f>AN56</f>
        <v>255000</v>
      </c>
      <c r="AP133" s="9">
        <f>AO56</f>
        <v>255000</v>
      </c>
      <c r="AQ133" s="9">
        <f>AM133</f>
        <v>255000</v>
      </c>
    </row>
    <row r="134" spans="2:43">
      <c r="B134" s="9" t="s">
        <v>86</v>
      </c>
      <c r="K134" s="16">
        <v>0</v>
      </c>
      <c r="L134" s="16">
        <v>0</v>
      </c>
      <c r="M134" s="9">
        <f>SUM(I134:L134)</f>
        <v>0</v>
      </c>
      <c r="O134" s="16">
        <v>0</v>
      </c>
      <c r="P134" s="16">
        <v>0</v>
      </c>
      <c r="Q134" s="16">
        <v>0</v>
      </c>
      <c r="R134" s="16">
        <v>0</v>
      </c>
      <c r="S134" s="9">
        <f>SUM(O134:R134)</f>
        <v>0</v>
      </c>
      <c r="U134" s="16">
        <v>0</v>
      </c>
      <c r="V134" s="16">
        <v>0</v>
      </c>
      <c r="W134" s="16">
        <v>0</v>
      </c>
      <c r="X134" s="16">
        <v>0</v>
      </c>
      <c r="Y134" s="9">
        <f>SUM(U134:X134)</f>
        <v>0</v>
      </c>
      <c r="AA134" s="16">
        <v>0</v>
      </c>
      <c r="AB134" s="16">
        <v>0</v>
      </c>
      <c r="AC134" s="16">
        <v>0</v>
      </c>
      <c r="AD134" s="16">
        <v>0</v>
      </c>
      <c r="AE134" s="9">
        <f>SUM(AA134:AD134)</f>
        <v>0</v>
      </c>
      <c r="AG134" s="16">
        <v>0</v>
      </c>
      <c r="AH134" s="16">
        <v>0</v>
      </c>
      <c r="AI134" s="16">
        <v>0</v>
      </c>
      <c r="AJ134" s="16">
        <v>0</v>
      </c>
      <c r="AK134" s="9">
        <f>SUM(AG134:AJ134)</f>
        <v>0</v>
      </c>
      <c r="AM134" s="16">
        <v>0</v>
      </c>
      <c r="AN134" s="16">
        <v>0</v>
      </c>
      <c r="AO134" s="16">
        <v>0</v>
      </c>
      <c r="AP134" s="16">
        <v>0</v>
      </c>
      <c r="AQ134" s="9">
        <f>SUM(AM134:AP134)</f>
        <v>0</v>
      </c>
    </row>
    <row r="135" spans="2:43">
      <c r="B135" s="9" t="s">
        <v>87</v>
      </c>
      <c r="K135" s="16">
        <v>0</v>
      </c>
      <c r="L135" s="16">
        <f>K135</f>
        <v>0</v>
      </c>
      <c r="M135" s="9">
        <f>SUM(I135:L135)</f>
        <v>0</v>
      </c>
      <c r="O135" s="16">
        <f>L135</f>
        <v>0</v>
      </c>
      <c r="P135" s="16">
        <f>O135</f>
        <v>0</v>
      </c>
      <c r="Q135" s="16">
        <f>P135</f>
        <v>0</v>
      </c>
      <c r="R135" s="16">
        <f>Q135</f>
        <v>0</v>
      </c>
      <c r="S135" s="9">
        <f>SUM(O135:R135)</f>
        <v>0</v>
      </c>
      <c r="U135" s="16">
        <f>R135</f>
        <v>0</v>
      </c>
      <c r="V135" s="16">
        <f>U135</f>
        <v>0</v>
      </c>
      <c r="W135" s="16">
        <f>V135</f>
        <v>0</v>
      </c>
      <c r="X135" s="16">
        <f>W135</f>
        <v>0</v>
      </c>
      <c r="Y135" s="9">
        <f>SUM(U135:X135)</f>
        <v>0</v>
      </c>
      <c r="AA135" s="16">
        <f>X135</f>
        <v>0</v>
      </c>
      <c r="AB135" s="16">
        <f>AA135</f>
        <v>0</v>
      </c>
      <c r="AC135" s="16">
        <f>AB135</f>
        <v>0</v>
      </c>
      <c r="AD135" s="16">
        <f>AC135</f>
        <v>0</v>
      </c>
      <c r="AE135" s="9">
        <f>SUM(AA135:AD135)</f>
        <v>0</v>
      </c>
      <c r="AG135" s="16">
        <f>AD135</f>
        <v>0</v>
      </c>
      <c r="AH135" s="16">
        <f>AG135</f>
        <v>0</v>
      </c>
      <c r="AI135" s="16">
        <f>AH135</f>
        <v>0</v>
      </c>
      <c r="AJ135" s="16">
        <f>AI135</f>
        <v>0</v>
      </c>
      <c r="AK135" s="9">
        <f>SUM(AG135:AJ135)</f>
        <v>0</v>
      </c>
      <c r="AM135" s="16">
        <f>AJ135</f>
        <v>0</v>
      </c>
      <c r="AN135" s="16">
        <f>AM135</f>
        <v>0</v>
      </c>
      <c r="AO135" s="16">
        <f>AN135</f>
        <v>0</v>
      </c>
      <c r="AP135" s="16">
        <f>AO135</f>
        <v>0</v>
      </c>
      <c r="AQ135" s="9">
        <f>SUM(AM135:AP135)</f>
        <v>0</v>
      </c>
    </row>
    <row r="136" spans="2:43">
      <c r="B136" s="11" t="s">
        <v>88</v>
      </c>
      <c r="C136" s="11">
        <f>C56</f>
        <v>180000</v>
      </c>
      <c r="D136" s="11">
        <f>D56</f>
        <v>195000</v>
      </c>
      <c r="E136" s="11">
        <f>E56</f>
        <v>210000</v>
      </c>
      <c r="F136" s="11">
        <f>F56</f>
        <v>225000</v>
      </c>
      <c r="G136" s="11">
        <f>F136</f>
        <v>225000</v>
      </c>
      <c r="I136" s="11">
        <f>I56</f>
        <v>240000</v>
      </c>
      <c r="J136" s="11">
        <f>J56</f>
        <v>255000</v>
      </c>
      <c r="K136" s="11">
        <f>SUM(K133:K135)</f>
        <v>255000</v>
      </c>
      <c r="L136" s="11">
        <f>SUM(L133:L135)</f>
        <v>255000</v>
      </c>
      <c r="M136" s="11">
        <f>L136</f>
        <v>255000</v>
      </c>
      <c r="O136" s="11">
        <f>SUM(O133:O135)</f>
        <v>255000</v>
      </c>
      <c r="P136" s="11">
        <f>SUM(P133:P135)</f>
        <v>255000</v>
      </c>
      <c r="Q136" s="11">
        <f>SUM(Q133:Q135)</f>
        <v>255000</v>
      </c>
      <c r="R136" s="11">
        <f>SUM(R133:R135)</f>
        <v>255000</v>
      </c>
      <c r="S136" s="11">
        <f>R136</f>
        <v>255000</v>
      </c>
      <c r="U136" s="11">
        <f>SUM(U133:U135)</f>
        <v>255000</v>
      </c>
      <c r="V136" s="11">
        <f>SUM(V133:V135)</f>
        <v>255000</v>
      </c>
      <c r="W136" s="11">
        <f>SUM(W133:W135)</f>
        <v>255000</v>
      </c>
      <c r="X136" s="11">
        <f>SUM(X133:X135)</f>
        <v>255000</v>
      </c>
      <c r="Y136" s="11">
        <f>X136</f>
        <v>255000</v>
      </c>
      <c r="AA136" s="11">
        <f>SUM(AA133:AA135)</f>
        <v>255000</v>
      </c>
      <c r="AB136" s="11">
        <f>SUM(AB133:AB135)</f>
        <v>255000</v>
      </c>
      <c r="AC136" s="11">
        <f>SUM(AC133:AC135)</f>
        <v>255000</v>
      </c>
      <c r="AD136" s="11">
        <f>SUM(AD133:AD135)</f>
        <v>255000</v>
      </c>
      <c r="AE136" s="11">
        <f>AD136</f>
        <v>255000</v>
      </c>
      <c r="AG136" s="11">
        <f>SUM(AG133:AG135)</f>
        <v>255000</v>
      </c>
      <c r="AH136" s="11">
        <f>SUM(AH133:AH135)</f>
        <v>255000</v>
      </c>
      <c r="AI136" s="11">
        <f>SUM(AI133:AI135)</f>
        <v>255000</v>
      </c>
      <c r="AJ136" s="11">
        <f>SUM(AJ133:AJ135)</f>
        <v>255000</v>
      </c>
      <c r="AK136" s="11">
        <f>AJ136</f>
        <v>255000</v>
      </c>
      <c r="AM136" s="11">
        <f>SUM(AM133:AM135)</f>
        <v>255000</v>
      </c>
      <c r="AN136" s="11">
        <f>SUM(AN133:AN135)</f>
        <v>255000</v>
      </c>
      <c r="AO136" s="11">
        <f>SUM(AO133:AO135)</f>
        <v>255000</v>
      </c>
      <c r="AP136" s="11">
        <f>SUM(AP133:AP135)</f>
        <v>255000</v>
      </c>
      <c r="AQ136" s="11">
        <f>AP136</f>
        <v>255000</v>
      </c>
    </row>
    <row r="139" spans="2:43">
      <c r="B139" s="8" t="s">
        <v>56</v>
      </c>
    </row>
    <row r="140" spans="2:43">
      <c r="B140" t="s">
        <v>85</v>
      </c>
      <c r="K140" s="9">
        <f>J69</f>
        <v>2265000</v>
      </c>
      <c r="L140" s="9">
        <f>K69</f>
        <v>2265000</v>
      </c>
      <c r="M140" s="9">
        <f>I140</f>
        <v>0</v>
      </c>
      <c r="O140" s="9">
        <f>L69</f>
        <v>2265000</v>
      </c>
      <c r="P140" s="9">
        <f>O69</f>
        <v>2265000</v>
      </c>
      <c r="Q140" s="9">
        <f>P69</f>
        <v>2265000</v>
      </c>
      <c r="R140" s="9">
        <f>Q69</f>
        <v>2265000</v>
      </c>
      <c r="S140" s="9">
        <f>O140</f>
        <v>2265000</v>
      </c>
      <c r="U140" s="9">
        <f>R69</f>
        <v>2265000</v>
      </c>
      <c r="V140" s="9">
        <f>U69</f>
        <v>2265000</v>
      </c>
      <c r="W140" s="9">
        <f>V69</f>
        <v>2265000</v>
      </c>
      <c r="X140" s="9">
        <f>W69</f>
        <v>2265000</v>
      </c>
      <c r="Y140" s="9">
        <f>U140</f>
        <v>2265000</v>
      </c>
      <c r="AA140" s="9">
        <f>X69</f>
        <v>2265000</v>
      </c>
      <c r="AB140" s="9">
        <f>AA69</f>
        <v>2265000</v>
      </c>
      <c r="AC140" s="9">
        <f>AB69</f>
        <v>2265000</v>
      </c>
      <c r="AD140" s="9">
        <f>AC69</f>
        <v>2265000</v>
      </c>
      <c r="AE140" s="9">
        <f>AA140</f>
        <v>2265000</v>
      </c>
      <c r="AG140" s="9">
        <f>AD69</f>
        <v>2265000</v>
      </c>
      <c r="AH140" s="9">
        <f>AG69</f>
        <v>2265000</v>
      </c>
      <c r="AI140" s="9">
        <f>AH69</f>
        <v>2265000</v>
      </c>
      <c r="AJ140" s="9">
        <f>AI69</f>
        <v>2265000</v>
      </c>
      <c r="AK140" s="9">
        <f>AG140</f>
        <v>2265000</v>
      </c>
      <c r="AM140" s="9">
        <f>AJ69</f>
        <v>2265000</v>
      </c>
      <c r="AN140" s="9">
        <f>AM69</f>
        <v>2265000</v>
      </c>
      <c r="AO140" s="9">
        <f>AN69</f>
        <v>2265000</v>
      </c>
      <c r="AP140" s="9">
        <f>AO69</f>
        <v>2265000</v>
      </c>
      <c r="AQ140" s="9">
        <f>AM140</f>
        <v>2265000</v>
      </c>
    </row>
    <row r="141" spans="2:43">
      <c r="B141" s="9" t="s">
        <v>86</v>
      </c>
      <c r="K141" s="16">
        <v>0</v>
      </c>
      <c r="L141" s="16">
        <v>0</v>
      </c>
      <c r="M141" s="9">
        <f>SUM(I141:L141)</f>
        <v>0</v>
      </c>
      <c r="O141" s="16">
        <v>0</v>
      </c>
      <c r="P141" s="16">
        <v>0</v>
      </c>
      <c r="Q141" s="16">
        <v>0</v>
      </c>
      <c r="R141" s="16">
        <v>0</v>
      </c>
      <c r="S141" s="9">
        <f>SUM(O141:R141)</f>
        <v>0</v>
      </c>
      <c r="U141" s="16">
        <v>0</v>
      </c>
      <c r="V141" s="16">
        <v>0</v>
      </c>
      <c r="W141" s="16">
        <v>0</v>
      </c>
      <c r="X141" s="16">
        <v>0</v>
      </c>
      <c r="Y141" s="9">
        <f>SUM(U141:X141)</f>
        <v>0</v>
      </c>
      <c r="AA141" s="16">
        <v>0</v>
      </c>
      <c r="AB141" s="16">
        <v>0</v>
      </c>
      <c r="AC141" s="16">
        <v>0</v>
      </c>
      <c r="AD141" s="16">
        <v>0</v>
      </c>
      <c r="AE141" s="9">
        <f>SUM(AA141:AD141)</f>
        <v>0</v>
      </c>
      <c r="AG141" s="16">
        <v>0</v>
      </c>
      <c r="AH141" s="16">
        <v>0</v>
      </c>
      <c r="AI141" s="16">
        <v>0</v>
      </c>
      <c r="AJ141" s="16">
        <v>0</v>
      </c>
      <c r="AK141" s="9">
        <f>SUM(AG141:AJ141)</f>
        <v>0</v>
      </c>
      <c r="AM141" s="16">
        <v>0</v>
      </c>
      <c r="AN141" s="16">
        <v>0</v>
      </c>
      <c r="AO141" s="16">
        <v>0</v>
      </c>
      <c r="AP141" s="16">
        <v>0</v>
      </c>
      <c r="AQ141" s="9">
        <f>SUM(AM141:AP141)</f>
        <v>0</v>
      </c>
    </row>
    <row r="142" spans="2:43">
      <c r="B142" s="9" t="s">
        <v>87</v>
      </c>
      <c r="K142" s="16">
        <v>0</v>
      </c>
      <c r="L142" s="16">
        <f>K142</f>
        <v>0</v>
      </c>
      <c r="M142" s="9">
        <f>SUM(I142:L142)</f>
        <v>0</v>
      </c>
      <c r="O142" s="16">
        <f>L142</f>
        <v>0</v>
      </c>
      <c r="P142" s="16">
        <f>O142</f>
        <v>0</v>
      </c>
      <c r="Q142" s="16">
        <f>P142</f>
        <v>0</v>
      </c>
      <c r="R142" s="16">
        <f>Q142</f>
        <v>0</v>
      </c>
      <c r="S142" s="9">
        <f>SUM(O142:R142)</f>
        <v>0</v>
      </c>
      <c r="U142" s="16">
        <f>R142</f>
        <v>0</v>
      </c>
      <c r="V142" s="16">
        <f>U142</f>
        <v>0</v>
      </c>
      <c r="W142" s="16">
        <f>V142</f>
        <v>0</v>
      </c>
      <c r="X142" s="16">
        <f>W142</f>
        <v>0</v>
      </c>
      <c r="Y142" s="9">
        <f>SUM(U142:X142)</f>
        <v>0</v>
      </c>
      <c r="AA142" s="16">
        <f>X142</f>
        <v>0</v>
      </c>
      <c r="AB142" s="16">
        <f>AA142</f>
        <v>0</v>
      </c>
      <c r="AC142" s="16">
        <f>AB142</f>
        <v>0</v>
      </c>
      <c r="AD142" s="16">
        <f>AC142</f>
        <v>0</v>
      </c>
      <c r="AE142" s="9">
        <f>SUM(AA142:AD142)</f>
        <v>0</v>
      </c>
      <c r="AG142" s="16">
        <f>AD142</f>
        <v>0</v>
      </c>
      <c r="AH142" s="16">
        <f>AG142</f>
        <v>0</v>
      </c>
      <c r="AI142" s="16">
        <f>AH142</f>
        <v>0</v>
      </c>
      <c r="AJ142" s="16">
        <f>AI142</f>
        <v>0</v>
      </c>
      <c r="AK142" s="9">
        <f>SUM(AG142:AJ142)</f>
        <v>0</v>
      </c>
      <c r="AM142" s="16">
        <f>AJ142</f>
        <v>0</v>
      </c>
      <c r="AN142" s="16">
        <f>AM142</f>
        <v>0</v>
      </c>
      <c r="AO142" s="16">
        <f>AN142</f>
        <v>0</v>
      </c>
      <c r="AP142" s="16">
        <f>AO142</f>
        <v>0</v>
      </c>
      <c r="AQ142" s="9">
        <f>SUM(AM142:AP142)</f>
        <v>0</v>
      </c>
    </row>
    <row r="143" spans="2:43">
      <c r="B143" s="11" t="s">
        <v>88</v>
      </c>
      <c r="C143" s="11">
        <f>C69</f>
        <v>1400000</v>
      </c>
      <c r="D143" s="11">
        <f>D69</f>
        <v>1540000</v>
      </c>
      <c r="E143" s="11">
        <f>E69</f>
        <v>1694000</v>
      </c>
      <c r="F143" s="11">
        <f>F69</f>
        <v>1863000</v>
      </c>
      <c r="G143" s="11">
        <f>F143</f>
        <v>1863000</v>
      </c>
      <c r="I143" s="11">
        <f>I69</f>
        <v>2050000</v>
      </c>
      <c r="J143" s="11">
        <f>J69</f>
        <v>2265000</v>
      </c>
      <c r="K143" s="11">
        <f>SUM(K140:K142)</f>
        <v>2265000</v>
      </c>
      <c r="L143" s="11">
        <f>SUM(L140:L142)</f>
        <v>2265000</v>
      </c>
      <c r="M143" s="11">
        <f>L143</f>
        <v>2265000</v>
      </c>
      <c r="O143" s="11">
        <f>SUM(O140:O142)</f>
        <v>2265000</v>
      </c>
      <c r="P143" s="11">
        <f>SUM(P140:P142)</f>
        <v>2265000</v>
      </c>
      <c r="Q143" s="11">
        <f>SUM(Q140:Q142)</f>
        <v>2265000</v>
      </c>
      <c r="R143" s="11">
        <f>SUM(R140:R142)</f>
        <v>2265000</v>
      </c>
      <c r="S143" s="11">
        <f>R143</f>
        <v>2265000</v>
      </c>
      <c r="U143" s="11">
        <f>SUM(U140:U142)</f>
        <v>2265000</v>
      </c>
      <c r="V143" s="11">
        <f>SUM(V140:V142)</f>
        <v>2265000</v>
      </c>
      <c r="W143" s="11">
        <f>SUM(W140:W142)</f>
        <v>2265000</v>
      </c>
      <c r="X143" s="11">
        <f>SUM(X140:X142)</f>
        <v>2265000</v>
      </c>
      <c r="Y143" s="11">
        <f>X143</f>
        <v>2265000</v>
      </c>
      <c r="AA143" s="11">
        <f>SUM(AA140:AA142)</f>
        <v>2265000</v>
      </c>
      <c r="AB143" s="11">
        <f>SUM(AB140:AB142)</f>
        <v>2265000</v>
      </c>
      <c r="AC143" s="11">
        <f>SUM(AC140:AC142)</f>
        <v>2265000</v>
      </c>
      <c r="AD143" s="11">
        <f>SUM(AD140:AD142)</f>
        <v>2265000</v>
      </c>
      <c r="AE143" s="11">
        <f>AD143</f>
        <v>2265000</v>
      </c>
      <c r="AG143" s="11">
        <f>SUM(AG140:AG142)</f>
        <v>2265000</v>
      </c>
      <c r="AH143" s="11">
        <f>SUM(AH140:AH142)</f>
        <v>2265000</v>
      </c>
      <c r="AI143" s="11">
        <f>SUM(AI140:AI142)</f>
        <v>2265000</v>
      </c>
      <c r="AJ143" s="11">
        <f>SUM(AJ140:AJ142)</f>
        <v>2265000</v>
      </c>
      <c r="AK143" s="11">
        <f>AJ143</f>
        <v>2265000</v>
      </c>
      <c r="AM143" s="11">
        <f>SUM(AM140:AM142)</f>
        <v>2265000</v>
      </c>
      <c r="AN143" s="11">
        <f>SUM(AN140:AN142)</f>
        <v>2265000</v>
      </c>
      <c r="AO143" s="11">
        <f>SUM(AO140:AO142)</f>
        <v>2265000</v>
      </c>
      <c r="AP143" s="11">
        <f>SUM(AP140:AP142)</f>
        <v>2265000</v>
      </c>
      <c r="AQ143" s="11">
        <f>AP143</f>
        <v>2265000</v>
      </c>
    </row>
    <row r="147" spans="2:43">
      <c r="B147" s="7" t="s">
        <v>89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</row>
    <row r="149" spans="2:43">
      <c r="B149" s="8" t="s">
        <v>48</v>
      </c>
    </row>
    <row r="150" spans="2:43">
      <c r="B150" t="s">
        <v>85</v>
      </c>
      <c r="K150" s="9">
        <f>J60</f>
        <v>0</v>
      </c>
      <c r="L150" s="9">
        <f>K60</f>
        <v>0</v>
      </c>
      <c r="M150" s="9">
        <f>I150</f>
        <v>0</v>
      </c>
      <c r="O150" s="9">
        <f>L60</f>
        <v>0</v>
      </c>
      <c r="P150" s="9">
        <f>O60</f>
        <v>0</v>
      </c>
      <c r="Q150" s="9">
        <f>P60</f>
        <v>0</v>
      </c>
      <c r="R150" s="9">
        <f>Q60</f>
        <v>0</v>
      </c>
      <c r="S150" s="9">
        <f>O150</f>
        <v>0</v>
      </c>
      <c r="U150" s="9">
        <f>R60</f>
        <v>0</v>
      </c>
      <c r="V150" s="9">
        <f>U60</f>
        <v>0</v>
      </c>
      <c r="W150" s="9">
        <f>V60</f>
        <v>0</v>
      </c>
      <c r="X150" s="9">
        <f>W60</f>
        <v>0</v>
      </c>
      <c r="Y150" s="9">
        <f>U150</f>
        <v>0</v>
      </c>
      <c r="AA150" s="9">
        <f>X60</f>
        <v>0</v>
      </c>
      <c r="AB150" s="9">
        <f>AA60</f>
        <v>0</v>
      </c>
      <c r="AC150" s="9">
        <f>AB60</f>
        <v>0</v>
      </c>
      <c r="AD150" s="9">
        <f>AC60</f>
        <v>0</v>
      </c>
      <c r="AE150" s="9">
        <f>AA150</f>
        <v>0</v>
      </c>
      <c r="AG150" s="9">
        <f>AD60</f>
        <v>0</v>
      </c>
      <c r="AH150" s="9">
        <f>AG60</f>
        <v>0</v>
      </c>
      <c r="AI150" s="9">
        <f>AH60</f>
        <v>0</v>
      </c>
      <c r="AJ150" s="9">
        <f>AI60</f>
        <v>0</v>
      </c>
      <c r="AK150" s="9">
        <f>AG150</f>
        <v>0</v>
      </c>
      <c r="AM150" s="9">
        <f>AJ60</f>
        <v>0</v>
      </c>
      <c r="AN150" s="9">
        <f>AM60</f>
        <v>0</v>
      </c>
      <c r="AO150" s="9">
        <f>AN60</f>
        <v>0</v>
      </c>
      <c r="AP150" s="9">
        <f>AO60</f>
        <v>0</v>
      </c>
      <c r="AQ150" s="9">
        <f>AM150</f>
        <v>0</v>
      </c>
    </row>
    <row r="151" spans="2:43">
      <c r="B151" s="9" t="s">
        <v>92</v>
      </c>
      <c r="K151" s="16">
        <v>0</v>
      </c>
      <c r="L151" s="16">
        <v>0</v>
      </c>
      <c r="M151" s="9">
        <f>SUM(I151:L151)</f>
        <v>0</v>
      </c>
      <c r="O151" s="16">
        <v>0</v>
      </c>
      <c r="P151" s="16">
        <v>0</v>
      </c>
      <c r="Q151" s="16">
        <v>0</v>
      </c>
      <c r="R151" s="16">
        <v>0</v>
      </c>
      <c r="S151" s="9">
        <f>SUM(O151:R151)</f>
        <v>0</v>
      </c>
      <c r="U151" s="16">
        <v>0</v>
      </c>
      <c r="V151" s="16">
        <v>0</v>
      </c>
      <c r="W151" s="16">
        <v>0</v>
      </c>
      <c r="X151" s="16">
        <v>0</v>
      </c>
      <c r="Y151" s="9">
        <f>SUM(U151:X151)</f>
        <v>0</v>
      </c>
      <c r="AA151" s="16">
        <v>0</v>
      </c>
      <c r="AB151" s="16">
        <v>0</v>
      </c>
      <c r="AC151" s="16">
        <v>0</v>
      </c>
      <c r="AD151" s="16">
        <v>0</v>
      </c>
      <c r="AE151" s="9">
        <f>SUM(AA151:AD151)</f>
        <v>0</v>
      </c>
      <c r="AG151" s="16">
        <v>0</v>
      </c>
      <c r="AH151" s="16">
        <v>0</v>
      </c>
      <c r="AI151" s="16">
        <v>0</v>
      </c>
      <c r="AJ151" s="16">
        <v>0</v>
      </c>
      <c r="AK151" s="9">
        <f>SUM(AG151:AJ151)</f>
        <v>0</v>
      </c>
      <c r="AM151" s="16">
        <v>0</v>
      </c>
      <c r="AN151" s="16">
        <v>0</v>
      </c>
      <c r="AO151" s="16">
        <v>0</v>
      </c>
      <c r="AP151" s="16">
        <v>0</v>
      </c>
      <c r="AQ151" s="9">
        <f>SUM(AM151:AP151)</f>
        <v>0</v>
      </c>
    </row>
    <row r="152" spans="2:43">
      <c r="B152" s="9" t="s">
        <v>93</v>
      </c>
      <c r="K152" s="16">
        <v>0</v>
      </c>
      <c r="L152" s="16">
        <f>K152</f>
        <v>0</v>
      </c>
      <c r="M152" s="9">
        <f>SUM(I152:L152)</f>
        <v>0</v>
      </c>
      <c r="O152" s="16">
        <f>L152</f>
        <v>0</v>
      </c>
      <c r="P152" s="16">
        <f>O152</f>
        <v>0</v>
      </c>
      <c r="Q152" s="16">
        <f>P152</f>
        <v>0</v>
      </c>
      <c r="R152" s="16">
        <f>Q152</f>
        <v>0</v>
      </c>
      <c r="S152" s="9">
        <f>SUM(O152:R152)</f>
        <v>0</v>
      </c>
      <c r="U152" s="16">
        <f>R152</f>
        <v>0</v>
      </c>
      <c r="V152" s="16">
        <f>U152</f>
        <v>0</v>
      </c>
      <c r="W152" s="16">
        <f>V152</f>
        <v>0</v>
      </c>
      <c r="X152" s="16">
        <f>W152</f>
        <v>0</v>
      </c>
      <c r="Y152" s="9">
        <f>SUM(U152:X152)</f>
        <v>0</v>
      </c>
      <c r="AA152" s="16">
        <f>X152</f>
        <v>0</v>
      </c>
      <c r="AB152" s="16">
        <f>AA152</f>
        <v>0</v>
      </c>
      <c r="AC152" s="16">
        <f>AB152</f>
        <v>0</v>
      </c>
      <c r="AD152" s="16">
        <f>AC152</f>
        <v>0</v>
      </c>
      <c r="AE152" s="9">
        <f>SUM(AA152:AD152)</f>
        <v>0</v>
      </c>
      <c r="AG152" s="16">
        <f>AD152</f>
        <v>0</v>
      </c>
      <c r="AH152" s="16">
        <f>AG152</f>
        <v>0</v>
      </c>
      <c r="AI152" s="16">
        <f>AH152</f>
        <v>0</v>
      </c>
      <c r="AJ152" s="16">
        <f>AI152</f>
        <v>0</v>
      </c>
      <c r="AK152" s="9">
        <f>SUM(AG152:AJ152)</f>
        <v>0</v>
      </c>
      <c r="AM152" s="16">
        <f>AJ152</f>
        <v>0</v>
      </c>
      <c r="AN152" s="16">
        <f>AM152</f>
        <v>0</v>
      </c>
      <c r="AO152" s="16">
        <f>AN152</f>
        <v>0</v>
      </c>
      <c r="AP152" s="16">
        <f>AO152</f>
        <v>0</v>
      </c>
      <c r="AQ152" s="9">
        <f>SUM(AM152:AP152)</f>
        <v>0</v>
      </c>
    </row>
    <row r="153" spans="2:43">
      <c r="B153" s="11" t="s">
        <v>88</v>
      </c>
      <c r="C153" s="11">
        <f>C60</f>
        <v>0</v>
      </c>
      <c r="D153" s="11">
        <f>D60</f>
        <v>0</v>
      </c>
      <c r="E153" s="11">
        <f>E60</f>
        <v>0</v>
      </c>
      <c r="F153" s="11">
        <f>F60</f>
        <v>0</v>
      </c>
      <c r="G153" s="11">
        <f>F153</f>
        <v>0</v>
      </c>
      <c r="I153" s="11">
        <f>I60</f>
        <v>0</v>
      </c>
      <c r="J153" s="11">
        <f>J60</f>
        <v>0</v>
      </c>
      <c r="K153" s="11">
        <f>SUM(K150:K152)</f>
        <v>0</v>
      </c>
      <c r="L153" s="11">
        <f>SUM(L150:L152)</f>
        <v>0</v>
      </c>
      <c r="M153" s="11">
        <f>L153</f>
        <v>0</v>
      </c>
      <c r="O153" s="11">
        <f>SUM(O150:O152)</f>
        <v>0</v>
      </c>
      <c r="P153" s="11">
        <f>SUM(P150:P152)</f>
        <v>0</v>
      </c>
      <c r="Q153" s="11">
        <f>SUM(Q150:Q152)</f>
        <v>0</v>
      </c>
      <c r="R153" s="11">
        <f>SUM(R150:R152)</f>
        <v>0</v>
      </c>
      <c r="S153" s="11">
        <f>R153</f>
        <v>0</v>
      </c>
      <c r="U153" s="11">
        <f>SUM(U150:U152)</f>
        <v>0</v>
      </c>
      <c r="V153" s="11">
        <f>SUM(V150:V152)</f>
        <v>0</v>
      </c>
      <c r="W153" s="11">
        <f>SUM(W150:W152)</f>
        <v>0</v>
      </c>
      <c r="X153" s="11">
        <f>SUM(X150:X152)</f>
        <v>0</v>
      </c>
      <c r="Y153" s="11">
        <f>X153</f>
        <v>0</v>
      </c>
      <c r="AA153" s="11">
        <f>SUM(AA150:AA152)</f>
        <v>0</v>
      </c>
      <c r="AB153" s="11">
        <f>SUM(AB150:AB152)</f>
        <v>0</v>
      </c>
      <c r="AC153" s="11">
        <f>SUM(AC150:AC152)</f>
        <v>0</v>
      </c>
      <c r="AD153" s="11">
        <f>SUM(AD150:AD152)</f>
        <v>0</v>
      </c>
      <c r="AE153" s="11">
        <f>AD153</f>
        <v>0</v>
      </c>
      <c r="AG153" s="11">
        <f>SUM(AG150:AG152)</f>
        <v>0</v>
      </c>
      <c r="AH153" s="11">
        <f>SUM(AH150:AH152)</f>
        <v>0</v>
      </c>
      <c r="AI153" s="11">
        <f>SUM(AI150:AI152)</f>
        <v>0</v>
      </c>
      <c r="AJ153" s="11">
        <f>SUM(AJ150:AJ152)</f>
        <v>0</v>
      </c>
      <c r="AK153" s="11">
        <f>AJ153</f>
        <v>0</v>
      </c>
      <c r="AM153" s="11">
        <f>SUM(AM150:AM152)</f>
        <v>0</v>
      </c>
      <c r="AN153" s="11">
        <f>SUM(AN150:AN152)</f>
        <v>0</v>
      </c>
      <c r="AO153" s="11">
        <f>SUM(AO150:AO152)</f>
        <v>0</v>
      </c>
      <c r="AP153" s="11">
        <f>SUM(AP150:AP152)</f>
        <v>0</v>
      </c>
      <c r="AQ153" s="11">
        <f>AP153</f>
        <v>0</v>
      </c>
    </row>
    <row r="156" spans="2:43">
      <c r="B156" s="8" t="s">
        <v>49</v>
      </c>
    </row>
    <row r="157" spans="2:43">
      <c r="B157" t="s">
        <v>85</v>
      </c>
      <c r="K157" s="9">
        <f>J61</f>
        <v>320000</v>
      </c>
      <c r="L157" s="9">
        <f>K61</f>
        <v>320000</v>
      </c>
      <c r="M157" s="9">
        <f>I157</f>
        <v>0</v>
      </c>
      <c r="O157" s="9">
        <f>L61</f>
        <v>320000</v>
      </c>
      <c r="P157" s="9">
        <f>O61</f>
        <v>320000</v>
      </c>
      <c r="Q157" s="9">
        <f>P61</f>
        <v>320000</v>
      </c>
      <c r="R157" s="9">
        <f>Q61</f>
        <v>320000</v>
      </c>
      <c r="S157" s="9">
        <f>O157</f>
        <v>320000</v>
      </c>
      <c r="U157" s="9">
        <f>R61</f>
        <v>320000</v>
      </c>
      <c r="V157" s="9">
        <f>U61</f>
        <v>320000</v>
      </c>
      <c r="W157" s="9">
        <f>V61</f>
        <v>320000</v>
      </c>
      <c r="X157" s="9">
        <f>W61</f>
        <v>320000</v>
      </c>
      <c r="Y157" s="9">
        <f>U157</f>
        <v>320000</v>
      </c>
      <c r="AA157" s="9">
        <f>X61</f>
        <v>320000</v>
      </c>
      <c r="AB157" s="9">
        <f>AA61</f>
        <v>320000</v>
      </c>
      <c r="AC157" s="9">
        <f>AB61</f>
        <v>320000</v>
      </c>
      <c r="AD157" s="9">
        <f>AC61</f>
        <v>320000</v>
      </c>
      <c r="AE157" s="9">
        <f>AA157</f>
        <v>320000</v>
      </c>
      <c r="AG157" s="9">
        <f>AD61</f>
        <v>320000</v>
      </c>
      <c r="AH157" s="9">
        <f>AG61</f>
        <v>320000</v>
      </c>
      <c r="AI157" s="9">
        <f>AH61</f>
        <v>320000</v>
      </c>
      <c r="AJ157" s="9">
        <f>AI61</f>
        <v>320000</v>
      </c>
      <c r="AK157" s="9">
        <f>AG157</f>
        <v>320000</v>
      </c>
      <c r="AM157" s="9">
        <f>AJ61</f>
        <v>320000</v>
      </c>
      <c r="AN157" s="9">
        <f>AM61</f>
        <v>320000</v>
      </c>
      <c r="AO157" s="9">
        <f>AN61</f>
        <v>320000</v>
      </c>
      <c r="AP157" s="9">
        <f>AO61</f>
        <v>320000</v>
      </c>
      <c r="AQ157" s="9">
        <f>AM157</f>
        <v>320000</v>
      </c>
    </row>
    <row r="158" spans="2:43">
      <c r="B158" s="9" t="s">
        <v>94</v>
      </c>
      <c r="K158" s="16">
        <v>0</v>
      </c>
      <c r="L158" s="16">
        <v>0</v>
      </c>
      <c r="M158" s="9">
        <f>SUM(I158:L158)</f>
        <v>0</v>
      </c>
      <c r="O158" s="16">
        <v>0</v>
      </c>
      <c r="P158" s="16">
        <v>0</v>
      </c>
      <c r="Q158" s="16">
        <v>0</v>
      </c>
      <c r="R158" s="16">
        <v>0</v>
      </c>
      <c r="S158" s="9">
        <f>SUM(O158:R158)</f>
        <v>0</v>
      </c>
      <c r="U158" s="16">
        <v>0</v>
      </c>
      <c r="V158" s="16">
        <v>0</v>
      </c>
      <c r="W158" s="16">
        <v>0</v>
      </c>
      <c r="X158" s="16">
        <v>0</v>
      </c>
      <c r="Y158" s="9">
        <f>SUM(U158:X158)</f>
        <v>0</v>
      </c>
      <c r="AA158" s="16">
        <v>0</v>
      </c>
      <c r="AB158" s="16">
        <v>0</v>
      </c>
      <c r="AC158" s="16">
        <v>0</v>
      </c>
      <c r="AD158" s="16">
        <v>0</v>
      </c>
      <c r="AE158" s="9">
        <f>SUM(AA158:AD158)</f>
        <v>0</v>
      </c>
      <c r="AG158" s="16">
        <v>0</v>
      </c>
      <c r="AH158" s="16">
        <v>0</v>
      </c>
      <c r="AI158" s="16">
        <v>0</v>
      </c>
      <c r="AJ158" s="16">
        <v>0</v>
      </c>
      <c r="AK158" s="9">
        <f>SUM(AG158:AJ158)</f>
        <v>0</v>
      </c>
      <c r="AM158" s="16">
        <v>0</v>
      </c>
      <c r="AN158" s="16">
        <v>0</v>
      </c>
      <c r="AO158" s="16">
        <v>0</v>
      </c>
      <c r="AP158" s="16">
        <v>0</v>
      </c>
      <c r="AQ158" s="9">
        <f>SUM(AM158:AP158)</f>
        <v>0</v>
      </c>
    </row>
    <row r="159" spans="2:43">
      <c r="B159" s="9" t="s">
        <v>91</v>
      </c>
      <c r="K159" s="16">
        <v>0</v>
      </c>
      <c r="L159" s="16">
        <f>K159</f>
        <v>0</v>
      </c>
      <c r="M159" s="9">
        <f>SUM(I159:L159)</f>
        <v>0</v>
      </c>
      <c r="O159" s="16">
        <f>L159</f>
        <v>0</v>
      </c>
      <c r="P159" s="16">
        <f>O159</f>
        <v>0</v>
      </c>
      <c r="Q159" s="16">
        <f>P159</f>
        <v>0</v>
      </c>
      <c r="R159" s="16">
        <f>Q159</f>
        <v>0</v>
      </c>
      <c r="S159" s="9">
        <f>SUM(O159:R159)</f>
        <v>0</v>
      </c>
      <c r="U159" s="16">
        <f>R159</f>
        <v>0</v>
      </c>
      <c r="V159" s="16">
        <f>U159</f>
        <v>0</v>
      </c>
      <c r="W159" s="16">
        <f>V159</f>
        <v>0</v>
      </c>
      <c r="X159" s="16">
        <f>W159</f>
        <v>0</v>
      </c>
      <c r="Y159" s="9">
        <f>SUM(U159:X159)</f>
        <v>0</v>
      </c>
      <c r="AA159" s="16">
        <f>X159</f>
        <v>0</v>
      </c>
      <c r="AB159" s="16">
        <f>AA159</f>
        <v>0</v>
      </c>
      <c r="AC159" s="16">
        <f>AB159</f>
        <v>0</v>
      </c>
      <c r="AD159" s="16">
        <f>AC159</f>
        <v>0</v>
      </c>
      <c r="AE159" s="9">
        <f>SUM(AA159:AD159)</f>
        <v>0</v>
      </c>
      <c r="AG159" s="16">
        <f>AD159</f>
        <v>0</v>
      </c>
      <c r="AH159" s="16">
        <f>AG159</f>
        <v>0</v>
      </c>
      <c r="AI159" s="16">
        <f>AH159</f>
        <v>0</v>
      </c>
      <c r="AJ159" s="16">
        <f>AI159</f>
        <v>0</v>
      </c>
      <c r="AK159" s="9">
        <f>SUM(AG159:AJ159)</f>
        <v>0</v>
      </c>
      <c r="AM159" s="16">
        <f>AJ159</f>
        <v>0</v>
      </c>
      <c r="AN159" s="16">
        <f>AM159</f>
        <v>0</v>
      </c>
      <c r="AO159" s="16">
        <f>AN159</f>
        <v>0</v>
      </c>
      <c r="AP159" s="16">
        <f>AO159</f>
        <v>0</v>
      </c>
      <c r="AQ159" s="9">
        <f>SUM(AM159:AP159)</f>
        <v>0</v>
      </c>
    </row>
    <row r="160" spans="2:43">
      <c r="B160" s="11" t="s">
        <v>88</v>
      </c>
      <c r="C160" s="11">
        <f>C61</f>
        <v>320000</v>
      </c>
      <c r="D160" s="11">
        <f>D61</f>
        <v>320000</v>
      </c>
      <c r="E160" s="11">
        <f>E61</f>
        <v>320000</v>
      </c>
      <c r="F160" s="11">
        <f>F61</f>
        <v>320000</v>
      </c>
      <c r="G160" s="11">
        <f>F160</f>
        <v>320000</v>
      </c>
      <c r="I160" s="11">
        <f>I61</f>
        <v>320000</v>
      </c>
      <c r="J160" s="11">
        <f>J61</f>
        <v>320000</v>
      </c>
      <c r="K160" s="11">
        <f>SUM(K157:K159)</f>
        <v>320000</v>
      </c>
      <c r="L160" s="11">
        <f>SUM(L157:L159)</f>
        <v>320000</v>
      </c>
      <c r="M160" s="11">
        <f>L160</f>
        <v>320000</v>
      </c>
      <c r="O160" s="11">
        <f>SUM(O157:O159)</f>
        <v>320000</v>
      </c>
      <c r="P160" s="11">
        <f>SUM(P157:P159)</f>
        <v>320000</v>
      </c>
      <c r="Q160" s="11">
        <f>SUM(Q157:Q159)</f>
        <v>320000</v>
      </c>
      <c r="R160" s="11">
        <f>SUM(R157:R159)</f>
        <v>320000</v>
      </c>
      <c r="S160" s="11">
        <f>R160</f>
        <v>320000</v>
      </c>
      <c r="U160" s="11">
        <f>SUM(U157:U159)</f>
        <v>320000</v>
      </c>
      <c r="V160" s="11">
        <f>SUM(V157:V159)</f>
        <v>320000</v>
      </c>
      <c r="W160" s="11">
        <f>SUM(W157:W159)</f>
        <v>320000</v>
      </c>
      <c r="X160" s="11">
        <f>SUM(X157:X159)</f>
        <v>320000</v>
      </c>
      <c r="Y160" s="11">
        <f>X160</f>
        <v>320000</v>
      </c>
      <c r="AA160" s="11">
        <f>SUM(AA157:AA159)</f>
        <v>320000</v>
      </c>
      <c r="AB160" s="11">
        <f>SUM(AB157:AB159)</f>
        <v>320000</v>
      </c>
      <c r="AC160" s="11">
        <f>SUM(AC157:AC159)</f>
        <v>320000</v>
      </c>
      <c r="AD160" s="11">
        <f>SUM(AD157:AD159)</f>
        <v>320000</v>
      </c>
      <c r="AE160" s="11">
        <f>AD160</f>
        <v>320000</v>
      </c>
      <c r="AG160" s="11">
        <f>SUM(AG157:AG159)</f>
        <v>320000</v>
      </c>
      <c r="AH160" s="11">
        <f>SUM(AH157:AH159)</f>
        <v>320000</v>
      </c>
      <c r="AI160" s="11">
        <f>SUM(AI157:AI159)</f>
        <v>320000</v>
      </c>
      <c r="AJ160" s="11">
        <f>SUM(AJ157:AJ159)</f>
        <v>320000</v>
      </c>
      <c r="AK160" s="11">
        <f>AJ160</f>
        <v>320000</v>
      </c>
      <c r="AM160" s="11">
        <f>SUM(AM157:AM159)</f>
        <v>320000</v>
      </c>
      <c r="AN160" s="11">
        <f>SUM(AN157:AN159)</f>
        <v>320000</v>
      </c>
      <c r="AO160" s="11">
        <f>SUM(AO157:AO159)</f>
        <v>320000</v>
      </c>
      <c r="AP160" s="11">
        <f>SUM(AP157:AP159)</f>
        <v>320000</v>
      </c>
      <c r="AQ160" s="11">
        <f>AP160</f>
        <v>320000</v>
      </c>
    </row>
    <row r="163" spans="2:43">
      <c r="B163" s="8" t="s">
        <v>50</v>
      </c>
    </row>
    <row r="164" spans="2:43">
      <c r="B164" t="s">
        <v>85</v>
      </c>
      <c r="K164" s="9">
        <f>J62</f>
        <v>500000</v>
      </c>
      <c r="L164" s="9">
        <f>K62</f>
        <v>500000</v>
      </c>
      <c r="M164" s="9">
        <f>I164</f>
        <v>0</v>
      </c>
      <c r="O164" s="9">
        <f ca="1">L62</f>
        <v>49078822.032968923</v>
      </c>
      <c r="P164" s="9">
        <f ca="1">O62</f>
        <v>49078822.032968923</v>
      </c>
      <c r="Q164" s="9">
        <f ca="1">P62</f>
        <v>49078822.032968923</v>
      </c>
      <c r="R164" s="9">
        <f ca="1">Q62</f>
        <v>49078822.032968923</v>
      </c>
      <c r="S164" s="9">
        <f ca="1">O164</f>
        <v>49078822.032968923</v>
      </c>
      <c r="U164" s="9">
        <f ca="1">R62</f>
        <v>49078822.032968923</v>
      </c>
      <c r="V164" s="9">
        <f ca="1">U62</f>
        <v>49078822.032968923</v>
      </c>
      <c r="W164" s="9">
        <f ca="1">V62</f>
        <v>49078822.032968923</v>
      </c>
      <c r="X164" s="9">
        <f ca="1">W62</f>
        <v>49078822.032968923</v>
      </c>
      <c r="Y164" s="9">
        <f ca="1">U164</f>
        <v>49078822.032968923</v>
      </c>
      <c r="AA164" s="9">
        <f ca="1">X62</f>
        <v>49078822.032968923</v>
      </c>
      <c r="AB164" s="9">
        <f ca="1">AA62</f>
        <v>49078822.032968923</v>
      </c>
      <c r="AC164" s="9">
        <f ca="1">AB62</f>
        <v>49078822.032968923</v>
      </c>
      <c r="AD164" s="9">
        <f ca="1">AC62</f>
        <v>49078822.032968923</v>
      </c>
      <c r="AE164" s="9">
        <f ca="1">AA164</f>
        <v>49078822.032968923</v>
      </c>
      <c r="AG164" s="9">
        <f ca="1">AD62</f>
        <v>49078822.032968923</v>
      </c>
      <c r="AH164" s="9">
        <f ca="1">AG62</f>
        <v>49078822.032968923</v>
      </c>
      <c r="AI164" s="9">
        <f ca="1">AH62</f>
        <v>49078822.032968923</v>
      </c>
      <c r="AJ164" s="9">
        <f ca="1">AI62</f>
        <v>49078822.032968923</v>
      </c>
      <c r="AK164" s="9">
        <f ca="1">AG164</f>
        <v>49078822.032968923</v>
      </c>
      <c r="AM164" s="9">
        <f ca="1">AJ62</f>
        <v>49078822.032968923</v>
      </c>
      <c r="AN164" s="9">
        <f ca="1">AM62</f>
        <v>49078822.032968923</v>
      </c>
      <c r="AO164" s="9">
        <f ca="1">AN62</f>
        <v>49078822.032968923</v>
      </c>
      <c r="AP164" s="9">
        <f ca="1">AO62</f>
        <v>49078822.032968923</v>
      </c>
      <c r="AQ164" s="9">
        <f ca="1">AM164</f>
        <v>49078822.032968923</v>
      </c>
    </row>
    <row r="165" spans="2:43">
      <c r="B165" s="9" t="s">
        <v>90</v>
      </c>
      <c r="K165" s="16">
        <v>0</v>
      </c>
      <c r="L165" s="16">
        <v>0</v>
      </c>
      <c r="M165" s="9">
        <f>SUM(I165:L165)</f>
        <v>0</v>
      </c>
      <c r="O165" s="16">
        <v>0</v>
      </c>
      <c r="P165" s="16">
        <v>0</v>
      </c>
      <c r="Q165" s="16">
        <v>0</v>
      </c>
      <c r="R165" s="16">
        <v>0</v>
      </c>
      <c r="S165" s="9">
        <f>SUM(O165:R165)</f>
        <v>0</v>
      </c>
      <c r="U165" s="16">
        <v>0</v>
      </c>
      <c r="V165" s="16">
        <v>0</v>
      </c>
      <c r="W165" s="16">
        <v>0</v>
      </c>
      <c r="X165" s="16">
        <v>0</v>
      </c>
      <c r="Y165" s="9">
        <f>SUM(U165:X165)</f>
        <v>0</v>
      </c>
      <c r="AA165" s="16">
        <v>0</v>
      </c>
      <c r="AB165" s="16">
        <v>0</v>
      </c>
      <c r="AC165" s="16">
        <v>0</v>
      </c>
      <c r="AD165" s="16">
        <v>0</v>
      </c>
      <c r="AE165" s="9">
        <f>SUM(AA165:AD165)</f>
        <v>0</v>
      </c>
      <c r="AG165" s="16">
        <v>0</v>
      </c>
      <c r="AH165" s="16">
        <v>0</v>
      </c>
      <c r="AI165" s="16">
        <v>0</v>
      </c>
      <c r="AJ165" s="16">
        <v>0</v>
      </c>
      <c r="AK165" s="9">
        <f>SUM(AG165:AJ165)</f>
        <v>0</v>
      </c>
      <c r="AM165" s="16">
        <v>0</v>
      </c>
      <c r="AN165" s="16">
        <v>0</v>
      </c>
      <c r="AO165" s="16">
        <v>0</v>
      </c>
      <c r="AP165" s="16">
        <v>0</v>
      </c>
      <c r="AQ165" s="9">
        <f>SUM(AM165:AP165)</f>
        <v>0</v>
      </c>
    </row>
    <row r="166" spans="2:43">
      <c r="B166" s="9" t="s">
        <v>91</v>
      </c>
      <c r="K166" s="16">
        <v>0</v>
      </c>
      <c r="L166" s="16">
        <v>0</v>
      </c>
      <c r="M166" s="9">
        <f>SUM(I166:L166)</f>
        <v>0</v>
      </c>
      <c r="O166" s="16">
        <v>0</v>
      </c>
      <c r="P166" s="16">
        <v>0</v>
      </c>
      <c r="Q166" s="16">
        <v>0</v>
      </c>
      <c r="R166" s="16">
        <v>0</v>
      </c>
      <c r="S166" s="9">
        <f>SUM(O166:R166)</f>
        <v>0</v>
      </c>
      <c r="U166" s="16">
        <v>0</v>
      </c>
      <c r="V166" s="16">
        <v>0</v>
      </c>
      <c r="W166" s="16">
        <v>0</v>
      </c>
      <c r="X166" s="16">
        <v>0</v>
      </c>
      <c r="Y166" s="9">
        <f>SUM(U166:X166)</f>
        <v>0</v>
      </c>
      <c r="AA166" s="16">
        <v>0</v>
      </c>
      <c r="AB166" s="16">
        <v>0</v>
      </c>
      <c r="AC166" s="16">
        <v>0</v>
      </c>
      <c r="AD166" s="16">
        <v>0</v>
      </c>
      <c r="AE166" s="9">
        <f>SUM(AA166:AD166)</f>
        <v>0</v>
      </c>
      <c r="AG166" s="16">
        <v>0</v>
      </c>
      <c r="AH166" s="16">
        <v>0</v>
      </c>
      <c r="AI166" s="16">
        <v>0</v>
      </c>
      <c r="AJ166" s="16">
        <v>0</v>
      </c>
      <c r="AK166" s="9">
        <f>SUM(AG166:AJ166)</f>
        <v>0</v>
      </c>
      <c r="AM166" s="16">
        <v>0</v>
      </c>
      <c r="AN166" s="16">
        <v>0</v>
      </c>
      <c r="AO166" s="16">
        <v>0</v>
      </c>
      <c r="AP166" s="16">
        <v>0</v>
      </c>
      <c r="AQ166" s="9">
        <f>SUM(AM166:AP166)</f>
        <v>0</v>
      </c>
    </row>
    <row r="167" spans="2:43">
      <c r="B167" s="11" t="s">
        <v>88</v>
      </c>
      <c r="C167" s="11">
        <f>C62</f>
        <v>500000</v>
      </c>
      <c r="D167" s="11">
        <f>D62</f>
        <v>500000</v>
      </c>
      <c r="E167" s="11">
        <f>E62</f>
        <v>500000</v>
      </c>
      <c r="F167" s="11">
        <f>F62</f>
        <v>500000</v>
      </c>
      <c r="G167" s="11">
        <f>F167</f>
        <v>500000</v>
      </c>
      <c r="I167" s="11">
        <f>I62</f>
        <v>500000</v>
      </c>
      <c r="J167" s="11">
        <f>J62</f>
        <v>500000</v>
      </c>
      <c r="K167" s="11">
        <f>SUM(K164:K166)</f>
        <v>500000</v>
      </c>
      <c r="L167" s="11">
        <f>SUM(L164:L166)</f>
        <v>500000</v>
      </c>
      <c r="M167" s="11">
        <f>L167</f>
        <v>500000</v>
      </c>
      <c r="O167" s="11">
        <f ca="1">SUM(O164:O166)</f>
        <v>49078822.032968923</v>
      </c>
      <c r="P167" s="11">
        <f ca="1">SUM(P164:P166)</f>
        <v>49078822.032968923</v>
      </c>
      <c r="Q167" s="11">
        <f ca="1">SUM(Q164:Q166)</f>
        <v>49078822.032968923</v>
      </c>
      <c r="R167" s="11">
        <f ca="1">SUM(R164:R166)</f>
        <v>49078822.032968923</v>
      </c>
      <c r="S167" s="11">
        <f ca="1">R167</f>
        <v>49078822.032968923</v>
      </c>
      <c r="U167" s="11">
        <f ca="1">SUM(U164:U166)</f>
        <v>49078822.032968923</v>
      </c>
      <c r="V167" s="11">
        <f ca="1">SUM(V164:V166)</f>
        <v>49078822.032968923</v>
      </c>
      <c r="W167" s="11">
        <f ca="1">SUM(W164:W166)</f>
        <v>49078822.032968923</v>
      </c>
      <c r="X167" s="11">
        <f ca="1">SUM(X164:X166)</f>
        <v>49078822.032968923</v>
      </c>
      <c r="Y167" s="11">
        <f ca="1">X167</f>
        <v>49078822.032968923</v>
      </c>
      <c r="AA167" s="11">
        <f ca="1">SUM(AA164:AA166)</f>
        <v>49078822.032968923</v>
      </c>
      <c r="AB167" s="11">
        <f ca="1">SUM(AB164:AB166)</f>
        <v>49078822.032968923</v>
      </c>
      <c r="AC167" s="11">
        <f ca="1">SUM(AC164:AC166)</f>
        <v>49078822.032968923</v>
      </c>
      <c r="AD167" s="11">
        <f ca="1">SUM(AD164:AD166)</f>
        <v>49078822.032968923</v>
      </c>
      <c r="AE167" s="11">
        <f ca="1">AD167</f>
        <v>49078822.032968923</v>
      </c>
      <c r="AG167" s="11">
        <f ca="1">SUM(AG164:AG166)</f>
        <v>49078822.032968923</v>
      </c>
      <c r="AH167" s="11">
        <f ca="1">SUM(AH164:AH166)</f>
        <v>49078822.032968923</v>
      </c>
      <c r="AI167" s="11">
        <f ca="1">SUM(AI164:AI166)</f>
        <v>49078822.032968923</v>
      </c>
      <c r="AJ167" s="11">
        <f ca="1">SUM(AJ164:AJ166)</f>
        <v>49078822.032968923</v>
      </c>
      <c r="AK167" s="11">
        <f ca="1">AJ167</f>
        <v>49078822.032968923</v>
      </c>
      <c r="AM167" s="11">
        <f ca="1">SUM(AM164:AM166)</f>
        <v>49078822.032968923</v>
      </c>
      <c r="AN167" s="11">
        <f ca="1">SUM(AN164:AN166)</f>
        <v>49078822.032968923</v>
      </c>
      <c r="AO167" s="11">
        <f ca="1">SUM(AO164:AO166)</f>
        <v>49078822.032968923</v>
      </c>
      <c r="AP167" s="11">
        <f ca="1">SUM(AP164:AP166)</f>
        <v>49078822.032968923</v>
      </c>
      <c r="AQ167" s="11">
        <f ca="1">AP167</f>
        <v>49078822.032968923</v>
      </c>
    </row>
    <row r="171" spans="2:43">
      <c r="B171" s="7" t="s">
        <v>95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</row>
    <row r="173" spans="2:43">
      <c r="B173" s="8" t="s">
        <v>59</v>
      </c>
    </row>
    <row r="174" spans="2:43">
      <c r="B174" t="s">
        <v>85</v>
      </c>
      <c r="K174" s="9">
        <f>J73</f>
        <v>550000</v>
      </c>
      <c r="L174" s="9">
        <f>K73</f>
        <v>550000</v>
      </c>
      <c r="M174" s="9">
        <f>I174</f>
        <v>0</v>
      </c>
      <c r="O174" s="9">
        <f>L73</f>
        <v>0</v>
      </c>
      <c r="P174" s="9">
        <f>O73</f>
        <v>0</v>
      </c>
      <c r="Q174" s="9">
        <f>P73</f>
        <v>0</v>
      </c>
      <c r="R174" s="9">
        <f>Q73</f>
        <v>0</v>
      </c>
      <c r="S174" s="9">
        <f>O174</f>
        <v>0</v>
      </c>
      <c r="U174" s="9">
        <f>R73</f>
        <v>0</v>
      </c>
      <c r="V174" s="9">
        <f>U73</f>
        <v>0</v>
      </c>
      <c r="W174" s="9">
        <f>V73</f>
        <v>0</v>
      </c>
      <c r="X174" s="9">
        <f>W73</f>
        <v>0</v>
      </c>
      <c r="Y174" s="9">
        <f>U174</f>
        <v>0</v>
      </c>
      <c r="AA174" s="9">
        <f>X73</f>
        <v>0</v>
      </c>
      <c r="AB174" s="9">
        <f>AA73</f>
        <v>0</v>
      </c>
      <c r="AC174" s="9">
        <f>AB73</f>
        <v>0</v>
      </c>
      <c r="AD174" s="9">
        <f>AC73</f>
        <v>0</v>
      </c>
      <c r="AE174" s="9">
        <f>AA174</f>
        <v>0</v>
      </c>
      <c r="AG174" s="9">
        <f>AD73</f>
        <v>0</v>
      </c>
      <c r="AH174" s="9">
        <f>AG73</f>
        <v>0</v>
      </c>
      <c r="AI174" s="9">
        <f>AH73</f>
        <v>0</v>
      </c>
      <c r="AJ174" s="9">
        <f>AI73</f>
        <v>0</v>
      </c>
      <c r="AK174" s="9">
        <f>AG174</f>
        <v>0</v>
      </c>
      <c r="AM174" s="9">
        <f>AJ73</f>
        <v>0</v>
      </c>
      <c r="AN174" s="9">
        <f>AM73</f>
        <v>0</v>
      </c>
      <c r="AO174" s="9">
        <f>AN73</f>
        <v>0</v>
      </c>
      <c r="AP174" s="9">
        <f>AO73</f>
        <v>0</v>
      </c>
      <c r="AQ174" s="9">
        <f>AM174</f>
        <v>0</v>
      </c>
    </row>
    <row r="175" spans="2:43">
      <c r="B175" s="9" t="s">
        <v>99</v>
      </c>
      <c r="K175" s="16">
        <v>0</v>
      </c>
      <c r="L175" s="16">
        <v>0</v>
      </c>
      <c r="M175" s="9">
        <f>SUM(I175:L175)</f>
        <v>0</v>
      </c>
      <c r="O175" s="16">
        <v>0</v>
      </c>
      <c r="P175" s="16">
        <v>0</v>
      </c>
      <c r="Q175" s="16">
        <v>0</v>
      </c>
      <c r="R175" s="16">
        <v>0</v>
      </c>
      <c r="S175" s="9">
        <f>SUM(O175:R175)</f>
        <v>0</v>
      </c>
      <c r="U175" s="16">
        <v>0</v>
      </c>
      <c r="V175" s="16">
        <v>0</v>
      </c>
      <c r="W175" s="16">
        <v>0</v>
      </c>
      <c r="X175" s="16">
        <v>0</v>
      </c>
      <c r="Y175" s="9">
        <f>SUM(U175:X175)</f>
        <v>0</v>
      </c>
      <c r="AA175" s="16">
        <v>0</v>
      </c>
      <c r="AB175" s="16">
        <v>0</v>
      </c>
      <c r="AC175" s="16">
        <v>0</v>
      </c>
      <c r="AD175" s="16">
        <v>0</v>
      </c>
      <c r="AE175" s="9">
        <f>SUM(AA175:AD175)</f>
        <v>0</v>
      </c>
      <c r="AG175" s="16">
        <v>0</v>
      </c>
      <c r="AH175" s="16">
        <v>0</v>
      </c>
      <c r="AI175" s="16">
        <v>0</v>
      </c>
      <c r="AJ175" s="16">
        <v>0</v>
      </c>
      <c r="AK175" s="9">
        <f>SUM(AG175:AJ175)</f>
        <v>0</v>
      </c>
      <c r="AM175" s="16">
        <v>0</v>
      </c>
      <c r="AN175" s="16">
        <v>0</v>
      </c>
      <c r="AO175" s="16">
        <v>0</v>
      </c>
      <c r="AP175" s="16">
        <v>0</v>
      </c>
      <c r="AQ175" s="9">
        <f>SUM(AM175:AP175)</f>
        <v>0</v>
      </c>
    </row>
    <row r="176" spans="2:43">
      <c r="B176" s="9" t="s">
        <v>100</v>
      </c>
      <c r="K176" s="16">
        <v>0</v>
      </c>
      <c r="L176" s="16">
        <v>0</v>
      </c>
      <c r="M176" s="9">
        <f>SUM(I176:L176)</f>
        <v>0</v>
      </c>
      <c r="O176" s="16">
        <v>0</v>
      </c>
      <c r="P176" s="16">
        <v>0</v>
      </c>
      <c r="Q176" s="16">
        <v>0</v>
      </c>
      <c r="R176" s="16">
        <v>0</v>
      </c>
      <c r="S176" s="9">
        <f>SUM(O176:R176)</f>
        <v>0</v>
      </c>
      <c r="U176" s="16">
        <v>0</v>
      </c>
      <c r="V176" s="16">
        <v>0</v>
      </c>
      <c r="W176" s="16">
        <v>0</v>
      </c>
      <c r="X176" s="16">
        <v>0</v>
      </c>
      <c r="Y176" s="9">
        <f>SUM(U176:X176)</f>
        <v>0</v>
      </c>
      <c r="AA176" s="16">
        <v>0</v>
      </c>
      <c r="AB176" s="16">
        <v>0</v>
      </c>
      <c r="AC176" s="16">
        <v>0</v>
      </c>
      <c r="AD176" s="16">
        <v>0</v>
      </c>
      <c r="AE176" s="9">
        <f>SUM(AA176:AD176)</f>
        <v>0</v>
      </c>
      <c r="AG176" s="16">
        <v>0</v>
      </c>
      <c r="AH176" s="16">
        <v>0</v>
      </c>
      <c r="AI176" s="16">
        <v>0</v>
      </c>
      <c r="AJ176" s="16">
        <v>0</v>
      </c>
      <c r="AK176" s="9">
        <f>SUM(AG176:AJ176)</f>
        <v>0</v>
      </c>
      <c r="AM176" s="16">
        <v>0</v>
      </c>
      <c r="AN176" s="16">
        <v>0</v>
      </c>
      <c r="AO176" s="16">
        <v>0</v>
      </c>
      <c r="AP176" s="16">
        <v>0</v>
      </c>
      <c r="AQ176" s="9">
        <f>SUM(AM176:AP176)</f>
        <v>0</v>
      </c>
    </row>
    <row r="177" spans="2:43">
      <c r="B177" s="11" t="s">
        <v>88</v>
      </c>
      <c r="C177" s="11">
        <f>C73</f>
        <v>800000</v>
      </c>
      <c r="D177" s="11">
        <f>D73</f>
        <v>750000</v>
      </c>
      <c r="E177" s="11">
        <f>E73</f>
        <v>700000</v>
      </c>
      <c r="F177" s="11">
        <f>F73</f>
        <v>650000</v>
      </c>
      <c r="G177" s="11">
        <f>F177</f>
        <v>650000</v>
      </c>
      <c r="I177" s="11">
        <f>I73</f>
        <v>600000</v>
      </c>
      <c r="J177" s="11">
        <f>J73</f>
        <v>550000</v>
      </c>
      <c r="K177" s="11">
        <f>SUM(K174:K176)</f>
        <v>550000</v>
      </c>
      <c r="L177" s="11">
        <f>SUM(L174:L176)</f>
        <v>550000</v>
      </c>
      <c r="M177" s="11">
        <f>L177</f>
        <v>550000</v>
      </c>
      <c r="O177" s="11">
        <f>SUM(O174:O176)</f>
        <v>0</v>
      </c>
      <c r="P177" s="11">
        <f>SUM(P174:P176)</f>
        <v>0</v>
      </c>
      <c r="Q177" s="11">
        <f>SUM(Q174:Q176)</f>
        <v>0</v>
      </c>
      <c r="R177" s="11">
        <f>SUM(R174:R176)</f>
        <v>0</v>
      </c>
      <c r="S177" s="11">
        <f>R177</f>
        <v>0</v>
      </c>
      <c r="U177" s="11">
        <f>SUM(U174:U176)</f>
        <v>0</v>
      </c>
      <c r="V177" s="11">
        <f>SUM(V174:V176)</f>
        <v>0</v>
      </c>
      <c r="W177" s="11">
        <f>SUM(W174:W176)</f>
        <v>0</v>
      </c>
      <c r="X177" s="11">
        <f>SUM(X174:X176)</f>
        <v>0</v>
      </c>
      <c r="Y177" s="11">
        <f>X177</f>
        <v>0</v>
      </c>
      <c r="AA177" s="11">
        <f>SUM(AA174:AA176)</f>
        <v>0</v>
      </c>
      <c r="AB177" s="11">
        <f>SUM(AB174:AB176)</f>
        <v>0</v>
      </c>
      <c r="AC177" s="11">
        <f>SUM(AC174:AC176)</f>
        <v>0</v>
      </c>
      <c r="AD177" s="11">
        <f>SUM(AD174:AD176)</f>
        <v>0</v>
      </c>
      <c r="AE177" s="11">
        <f>AD177</f>
        <v>0</v>
      </c>
      <c r="AG177" s="11">
        <f>SUM(AG174:AG176)</f>
        <v>0</v>
      </c>
      <c r="AH177" s="11">
        <f>SUM(AH174:AH176)</f>
        <v>0</v>
      </c>
      <c r="AI177" s="11">
        <f>SUM(AI174:AI176)</f>
        <v>0</v>
      </c>
      <c r="AJ177" s="11">
        <f>SUM(AJ174:AJ176)</f>
        <v>0</v>
      </c>
      <c r="AK177" s="11">
        <f>AJ177</f>
        <v>0</v>
      </c>
      <c r="AM177" s="11">
        <f>SUM(AM174:AM176)</f>
        <v>0</v>
      </c>
      <c r="AN177" s="11">
        <f>SUM(AN174:AN176)</f>
        <v>0</v>
      </c>
      <c r="AO177" s="11">
        <f>SUM(AO174:AO176)</f>
        <v>0</v>
      </c>
      <c r="AP177" s="11">
        <f>SUM(AP174:AP176)</f>
        <v>0</v>
      </c>
      <c r="AQ177" s="11">
        <f>AP177</f>
        <v>0</v>
      </c>
    </row>
    <row r="179" spans="2:43">
      <c r="B179" s="9" t="s">
        <v>101</v>
      </c>
      <c r="K179" s="15">
        <v>0.14000000000000001</v>
      </c>
      <c r="L179" s="15">
        <f>K179</f>
        <v>0.14000000000000001</v>
      </c>
      <c r="M179" s="14">
        <f>L179</f>
        <v>0.14000000000000001</v>
      </c>
      <c r="O179" s="15">
        <f>L179</f>
        <v>0.14000000000000001</v>
      </c>
      <c r="P179" s="15">
        <f>O179</f>
        <v>0.14000000000000001</v>
      </c>
      <c r="Q179" s="15">
        <f>P179</f>
        <v>0.14000000000000001</v>
      </c>
      <c r="R179" s="15">
        <f>Q179</f>
        <v>0.14000000000000001</v>
      </c>
      <c r="S179" s="14">
        <f>R179</f>
        <v>0.14000000000000001</v>
      </c>
      <c r="U179" s="15">
        <f>R179</f>
        <v>0.14000000000000001</v>
      </c>
      <c r="V179" s="15">
        <f>U179</f>
        <v>0.14000000000000001</v>
      </c>
      <c r="W179" s="15">
        <f>V179</f>
        <v>0.14000000000000001</v>
      </c>
      <c r="X179" s="15">
        <f>W179</f>
        <v>0.14000000000000001</v>
      </c>
      <c r="Y179" s="14">
        <f>X179</f>
        <v>0.14000000000000001</v>
      </c>
      <c r="AA179" s="15">
        <f>X179</f>
        <v>0.14000000000000001</v>
      </c>
      <c r="AB179" s="15">
        <f>AA179</f>
        <v>0.14000000000000001</v>
      </c>
      <c r="AC179" s="15">
        <f>AB179</f>
        <v>0.14000000000000001</v>
      </c>
      <c r="AD179" s="15">
        <f>AC179</f>
        <v>0.14000000000000001</v>
      </c>
      <c r="AE179" s="14">
        <f>AD179</f>
        <v>0.14000000000000001</v>
      </c>
      <c r="AG179" s="15">
        <f>AD179</f>
        <v>0.14000000000000001</v>
      </c>
      <c r="AH179" s="15">
        <f>AG179</f>
        <v>0.14000000000000001</v>
      </c>
      <c r="AI179" s="15">
        <f>AH179</f>
        <v>0.14000000000000001</v>
      </c>
      <c r="AJ179" s="15">
        <f>AI179</f>
        <v>0.14000000000000001</v>
      </c>
      <c r="AK179" s="14">
        <f>AJ179</f>
        <v>0.14000000000000001</v>
      </c>
      <c r="AM179" s="15">
        <f>AJ179</f>
        <v>0.14000000000000001</v>
      </c>
      <c r="AN179" s="15">
        <f>AM179</f>
        <v>0.14000000000000001</v>
      </c>
      <c r="AO179" s="15">
        <f>AN179</f>
        <v>0.14000000000000001</v>
      </c>
      <c r="AP179" s="15">
        <f>AO179</f>
        <v>0.14000000000000001</v>
      </c>
      <c r="AQ179" s="14">
        <f>AP179</f>
        <v>0.14000000000000001</v>
      </c>
    </row>
    <row r="180" spans="2:43">
      <c r="B180" s="11" t="s">
        <v>30</v>
      </c>
      <c r="C180" s="11"/>
      <c r="D180" s="11"/>
      <c r="E180" s="11"/>
      <c r="F180" s="11"/>
      <c r="G180" s="11"/>
      <c r="I180" s="11"/>
      <c r="J180" s="11"/>
      <c r="K180" s="11">
        <f>-K174*K179/4</f>
        <v>-19250.000000000004</v>
      </c>
      <c r="L180" s="11">
        <f>-L174*L179/4</f>
        <v>-19250.000000000004</v>
      </c>
      <c r="M180" s="11">
        <f>SUM(I180:L180)</f>
        <v>-38500.000000000007</v>
      </c>
      <c r="O180" s="11">
        <f>-O174*O179/4</f>
        <v>0</v>
      </c>
      <c r="P180" s="11">
        <f>-P174*P179/4</f>
        <v>0</v>
      </c>
      <c r="Q180" s="11">
        <f>-Q174*Q179/4</f>
        <v>0</v>
      </c>
      <c r="R180" s="11">
        <f>-R174*R179/4</f>
        <v>0</v>
      </c>
      <c r="S180" s="11">
        <f>SUM(O180:R180)</f>
        <v>0</v>
      </c>
      <c r="U180" s="11">
        <f>-U174*U179/4</f>
        <v>0</v>
      </c>
      <c r="V180" s="11">
        <f>-V174*V179/4</f>
        <v>0</v>
      </c>
      <c r="W180" s="11">
        <f>-W174*W179/4</f>
        <v>0</v>
      </c>
      <c r="X180" s="11">
        <f>-X174*X179/4</f>
        <v>0</v>
      </c>
      <c r="Y180" s="11">
        <f>SUM(U180:X180)</f>
        <v>0</v>
      </c>
      <c r="AA180" s="11">
        <f>-AA174*AA179/4</f>
        <v>0</v>
      </c>
      <c r="AB180" s="11">
        <f>-AB174*AB179/4</f>
        <v>0</v>
      </c>
      <c r="AC180" s="11">
        <f>-AC174*AC179/4</f>
        <v>0</v>
      </c>
      <c r="AD180" s="11">
        <f>-AD174*AD179/4</f>
        <v>0</v>
      </c>
      <c r="AE180" s="11">
        <f>SUM(AA180:AD180)</f>
        <v>0</v>
      </c>
      <c r="AG180" s="11">
        <f>-AG174*AG179/4</f>
        <v>0</v>
      </c>
      <c r="AH180" s="11">
        <f>-AH174*AH179/4</f>
        <v>0</v>
      </c>
      <c r="AI180" s="11">
        <f>-AI174*AI179/4</f>
        <v>0</v>
      </c>
      <c r="AJ180" s="11">
        <f>-AJ174*AJ179/4</f>
        <v>0</v>
      </c>
      <c r="AK180" s="11">
        <f>SUM(AG180:AJ180)</f>
        <v>0</v>
      </c>
      <c r="AM180" s="11">
        <f>-AM174*AM179/4</f>
        <v>0</v>
      </c>
      <c r="AN180" s="11">
        <f>-AN174*AN179/4</f>
        <v>0</v>
      </c>
      <c r="AO180" s="11">
        <f>-AO174*AO179/4</f>
        <v>0</v>
      </c>
      <c r="AP180" s="11">
        <f>-AP174*AP179/4</f>
        <v>0</v>
      </c>
      <c r="AQ180" s="11">
        <f>SUM(AM180:AP180)</f>
        <v>0</v>
      </c>
    </row>
    <row r="183" spans="2:43">
      <c r="B183" s="8" t="s">
        <v>96</v>
      </c>
    </row>
    <row r="184" spans="2:43">
      <c r="B184" t="s">
        <v>59</v>
      </c>
      <c r="C184" s="9">
        <f>C177</f>
        <v>800000</v>
      </c>
      <c r="D184" s="9">
        <f>D177</f>
        <v>750000</v>
      </c>
      <c r="E184" s="9">
        <f>E177</f>
        <v>700000</v>
      </c>
      <c r="F184" s="9">
        <f>F177</f>
        <v>650000</v>
      </c>
      <c r="G184" s="9">
        <f>F184</f>
        <v>650000</v>
      </c>
      <c r="I184" s="9">
        <f>I177</f>
        <v>600000</v>
      </c>
      <c r="J184" s="9">
        <f>J177</f>
        <v>550000</v>
      </c>
      <c r="K184" s="9">
        <f>K177</f>
        <v>550000</v>
      </c>
      <c r="L184" s="9">
        <f>L177</f>
        <v>550000</v>
      </c>
      <c r="M184" s="9">
        <f>L184</f>
        <v>550000</v>
      </c>
      <c r="O184" s="9">
        <f>O177</f>
        <v>0</v>
      </c>
      <c r="P184" s="9">
        <f>P177</f>
        <v>0</v>
      </c>
      <c r="Q184" s="9">
        <f>Q177</f>
        <v>0</v>
      </c>
      <c r="R184" s="9">
        <f>R177</f>
        <v>0</v>
      </c>
      <c r="S184" s="9">
        <f>R184</f>
        <v>0</v>
      </c>
      <c r="U184" s="9">
        <f>U177</f>
        <v>0</v>
      </c>
      <c r="V184" s="9">
        <f>V177</f>
        <v>0</v>
      </c>
      <c r="W184" s="9">
        <f>W177</f>
        <v>0</v>
      </c>
      <c r="X184" s="9">
        <f>X177</f>
        <v>0</v>
      </c>
      <c r="Y184" s="9">
        <f>X184</f>
        <v>0</v>
      </c>
      <c r="AA184" s="9">
        <f>AA177</f>
        <v>0</v>
      </c>
      <c r="AB184" s="9">
        <f>AB177</f>
        <v>0</v>
      </c>
      <c r="AC184" s="9">
        <f>AC177</f>
        <v>0</v>
      </c>
      <c r="AD184" s="9">
        <f>AD177</f>
        <v>0</v>
      </c>
      <c r="AE184" s="9">
        <f>AD184</f>
        <v>0</v>
      </c>
      <c r="AG184" s="9">
        <f>AG177</f>
        <v>0</v>
      </c>
      <c r="AH184" s="9">
        <f>AH177</f>
        <v>0</v>
      </c>
      <c r="AI184" s="9">
        <f>AI177</f>
        <v>0</v>
      </c>
      <c r="AJ184" s="9">
        <f>AJ177</f>
        <v>0</v>
      </c>
      <c r="AK184" s="9">
        <f>AJ184</f>
        <v>0</v>
      </c>
      <c r="AM184" s="9">
        <f>AM177</f>
        <v>0</v>
      </c>
      <c r="AN184" s="9">
        <f>AN177</f>
        <v>0</v>
      </c>
      <c r="AO184" s="9">
        <f>AO177</f>
        <v>0</v>
      </c>
      <c r="AP184" s="9">
        <f>AP177</f>
        <v>0</v>
      </c>
      <c r="AQ184" s="9">
        <f>AP184</f>
        <v>0</v>
      </c>
    </row>
    <row r="185" spans="2:43">
      <c r="B185" s="9" t="s">
        <v>103</v>
      </c>
      <c r="C185" s="9">
        <f t="shared" ref="C185:F187" si="39">C76</f>
        <v>0</v>
      </c>
      <c r="D185" s="9">
        <f t="shared" si="39"/>
        <v>0</v>
      </c>
      <c r="E185" s="9">
        <f t="shared" si="39"/>
        <v>0</v>
      </c>
      <c r="F185" s="9">
        <f t="shared" si="39"/>
        <v>0</v>
      </c>
      <c r="G185" s="9">
        <f>F185</f>
        <v>0</v>
      </c>
      <c r="I185" s="9">
        <f t="shared" ref="I185:J187" si="40">I76</f>
        <v>0</v>
      </c>
      <c r="J185" s="9">
        <f t="shared" si="40"/>
        <v>0</v>
      </c>
      <c r="K185" s="10">
        <f ca="1">'Forecast Logic'!K66</f>
        <v>0</v>
      </c>
      <c r="L185" s="10">
        <f ca="1">'Forecast Logic'!L66</f>
        <v>0</v>
      </c>
      <c r="M185" s="9">
        <f ca="1">L185</f>
        <v>0</v>
      </c>
      <c r="O185" s="10">
        <f ca="1">'Forecast Logic'!O66</f>
        <v>19155272.061789677</v>
      </c>
      <c r="P185" s="10">
        <f ca="1">'Forecast Logic'!P66</f>
        <v>18297431.051249869</v>
      </c>
      <c r="Q185" s="10">
        <f ca="1">'Forecast Logic'!Q66</f>
        <v>17313654.745829128</v>
      </c>
      <c r="R185" s="10">
        <f ca="1">'Forecast Logic'!R66</f>
        <v>16151564.936995605</v>
      </c>
      <c r="S185" s="9">
        <f ca="1">R185</f>
        <v>16151564.936995605</v>
      </c>
      <c r="U185" s="10">
        <f ca="1">'Forecast Logic'!U66</f>
        <v>14868008.51393179</v>
      </c>
      <c r="V185" s="10">
        <f ca="1">'Forecast Logic'!V66</f>
        <v>13395639.126302242</v>
      </c>
      <c r="W185" s="10">
        <f ca="1">'Forecast Logic'!W66</f>
        <v>11807105.509639302</v>
      </c>
      <c r="X185" s="10">
        <f ca="1">'Forecast Logic'!X66</f>
        <v>10041870.44261181</v>
      </c>
      <c r="Y185" s="9">
        <f ca="1">X185</f>
        <v>10041870.44261181</v>
      </c>
      <c r="AA185" s="10">
        <f ca="1">'Forecast Logic'!AA66</f>
        <v>8155461.0505931145</v>
      </c>
      <c r="AB185" s="10">
        <f ca="1">'Forecast Logic'!AB66</f>
        <v>6088454.0388134122</v>
      </c>
      <c r="AC185" s="10">
        <f ca="1">'Forecast Logic'!AC66</f>
        <v>3912881.4052007822</v>
      </c>
      <c r="AD185" s="10">
        <f ca="1">'Forecast Logic'!AD66</f>
        <v>1559533.3444589293</v>
      </c>
      <c r="AE185" s="9">
        <f ca="1">AD185</f>
        <v>1559533.3444589293</v>
      </c>
      <c r="AG185" s="10">
        <f ca="1">'Forecast Logic'!AG66</f>
        <v>-6.263144314289093E-8</v>
      </c>
      <c r="AH185" s="10">
        <f ca="1">'Forecast Logic'!AH66</f>
        <v>0</v>
      </c>
      <c r="AI185" s="10">
        <f ca="1">'Forecast Logic'!AI66</f>
        <v>0</v>
      </c>
      <c r="AJ185" s="10">
        <f ca="1">'Forecast Logic'!AJ66</f>
        <v>0</v>
      </c>
      <c r="AK185" s="9">
        <f ca="1">AJ185</f>
        <v>0</v>
      </c>
      <c r="AM185" s="10">
        <f ca="1">'Forecast Logic'!AM66</f>
        <v>0</v>
      </c>
      <c r="AN185" s="10">
        <f ca="1">'Forecast Logic'!AN66</f>
        <v>0</v>
      </c>
      <c r="AO185" s="10">
        <f ca="1">'Forecast Logic'!AO66</f>
        <v>0</v>
      </c>
      <c r="AP185" s="10">
        <f ca="1">'Forecast Logic'!AP66</f>
        <v>0</v>
      </c>
      <c r="AQ185" s="9">
        <f ca="1">AP185</f>
        <v>0</v>
      </c>
    </row>
    <row r="186" spans="2:43">
      <c r="B186" s="9" t="s">
        <v>102</v>
      </c>
      <c r="C186" s="9">
        <f t="shared" si="39"/>
        <v>0</v>
      </c>
      <c r="D186" s="9">
        <f t="shared" si="39"/>
        <v>0</v>
      </c>
      <c r="E186" s="9">
        <f t="shared" si="39"/>
        <v>0</v>
      </c>
      <c r="F186" s="9">
        <f t="shared" si="39"/>
        <v>0</v>
      </c>
      <c r="G186" s="9">
        <f>F186</f>
        <v>0</v>
      </c>
      <c r="I186" s="9">
        <f t="shared" si="40"/>
        <v>0</v>
      </c>
      <c r="J186" s="9">
        <f t="shared" si="40"/>
        <v>0</v>
      </c>
      <c r="K186" s="10">
        <f ca="1">'Forecast Logic'!K79</f>
        <v>0</v>
      </c>
      <c r="L186" s="10">
        <f ca="1">'Forecast Logic'!L79</f>
        <v>0</v>
      </c>
      <c r="M186" s="9">
        <f ca="1">L186</f>
        <v>0</v>
      </c>
      <c r="O186" s="10">
        <f ca="1">'Forecast Logic'!O79</f>
        <v>-378854.16527134523</v>
      </c>
      <c r="P186" s="10">
        <f ca="1">'Forecast Logic'!P79</f>
        <v>-357862.47139837313</v>
      </c>
      <c r="Q186" s="10">
        <f ca="1">'Forecast Logic'!Q79</f>
        <v>-334899.02270675841</v>
      </c>
      <c r="R186" s="10">
        <f ca="1">'Forecast Logic'!R79</f>
        <v>-309063.58579221962</v>
      </c>
      <c r="S186" s="9">
        <f ca="1">R186</f>
        <v>-309063.58579221962</v>
      </c>
      <c r="U186" s="10">
        <f ca="1">'Forecast Logic'!U79</f>
        <v>-281574.078741109</v>
      </c>
      <c r="V186" s="10">
        <f ca="1">'Forecast Logic'!V79</f>
        <v>-251250.70313249194</v>
      </c>
      <c r="W186" s="10">
        <f ca="1">'Forecast Logic'!W79</f>
        <v>-219569.37648129425</v>
      </c>
      <c r="X186" s="10">
        <f ca="1">'Forecast Logic'!X79</f>
        <v>-185462.11835667497</v>
      </c>
      <c r="Y186" s="9">
        <f ca="1">X186</f>
        <v>-185462.11835667497</v>
      </c>
      <c r="AA186" s="10">
        <f ca="1">'Forecast Logic'!AA79</f>
        <v>-150009.38736305261</v>
      </c>
      <c r="AB186" s="10">
        <f ca="1">'Forecast Logic'!AB79</f>
        <v>-112084.13642951376</v>
      </c>
      <c r="AC186" s="10">
        <f ca="1">'Forecast Logic'!AC79</f>
        <v>-72855.183956878813</v>
      </c>
      <c r="AD186" s="10">
        <f ca="1">'Forecast Logic'!AD79</f>
        <v>-30268.145234352934</v>
      </c>
      <c r="AE186" s="9">
        <f ca="1">AD186</f>
        <v>-30268.145234352934</v>
      </c>
      <c r="AG186" s="10">
        <f ca="1">'Forecast Logic'!AG79</f>
        <v>0</v>
      </c>
      <c r="AH186" s="10">
        <f ca="1">'Forecast Logic'!AH79</f>
        <v>0</v>
      </c>
      <c r="AI186" s="10">
        <f ca="1">'Forecast Logic'!AI79</f>
        <v>0</v>
      </c>
      <c r="AJ186" s="10">
        <f ca="1">'Forecast Logic'!AJ79</f>
        <v>0</v>
      </c>
      <c r="AK186" s="9">
        <f ca="1">AJ186</f>
        <v>0</v>
      </c>
      <c r="AM186" s="10">
        <f ca="1">'Forecast Logic'!AM79</f>
        <v>0</v>
      </c>
      <c r="AN186" s="10">
        <f ca="1">'Forecast Logic'!AN79</f>
        <v>0</v>
      </c>
      <c r="AO186" s="10">
        <f ca="1">'Forecast Logic'!AO79</f>
        <v>0</v>
      </c>
      <c r="AP186" s="10">
        <f ca="1">'Forecast Logic'!AP79</f>
        <v>0</v>
      </c>
      <c r="AQ186" s="9">
        <f ca="1">AP186</f>
        <v>0</v>
      </c>
    </row>
    <row r="187" spans="2:43">
      <c r="B187" s="9" t="s">
        <v>64</v>
      </c>
      <c r="C187" s="9">
        <f t="shared" si="39"/>
        <v>0</v>
      </c>
      <c r="D187" s="9">
        <f t="shared" si="39"/>
        <v>0</v>
      </c>
      <c r="E187" s="9">
        <f t="shared" si="39"/>
        <v>0</v>
      </c>
      <c r="F187" s="9">
        <f t="shared" si="39"/>
        <v>0</v>
      </c>
      <c r="G187" s="9">
        <f>F187</f>
        <v>0</v>
      </c>
      <c r="I187" s="9">
        <f t="shared" si="40"/>
        <v>0</v>
      </c>
      <c r="J187" s="9">
        <f t="shared" si="40"/>
        <v>0</v>
      </c>
      <c r="K187" s="10">
        <f ca="1">'Forecast Logic'!K114</f>
        <v>0</v>
      </c>
      <c r="L187" s="10">
        <f ca="1">'Forecast Logic'!L114</f>
        <v>0</v>
      </c>
      <c r="M187" s="9">
        <f ca="1">L187</f>
        <v>0</v>
      </c>
      <c r="O187" s="10">
        <f ca="1">'Forecast Logic'!O114</f>
        <v>4787099.6007418064</v>
      </c>
      <c r="P187" s="10">
        <f ca="1">'Forecast Logic'!P114</f>
        <v>4621139.9645321267</v>
      </c>
      <c r="Q187" s="10">
        <f ca="1">'Forecast Logic'!Q114</f>
        <v>4451861.1355982535</v>
      </c>
      <c r="R187" s="10">
        <f ca="1">'Forecast Logic'!R114</f>
        <v>4279196.7300857026</v>
      </c>
      <c r="S187" s="9">
        <f ca="1">R187</f>
        <v>4279196.7300857026</v>
      </c>
      <c r="U187" s="10">
        <f ca="1">'Forecast Logic'!U114</f>
        <v>4103079.0364629012</v>
      </c>
      <c r="V187" s="10">
        <f ca="1">'Forecast Logic'!V114</f>
        <v>3923438.9889676436</v>
      </c>
      <c r="W187" s="10">
        <f ca="1">'Forecast Logic'!W114</f>
        <v>3740206.1405224809</v>
      </c>
      <c r="X187" s="10">
        <f ca="1">'Forecast Logic'!X114</f>
        <v>3553308.635108415</v>
      </c>
      <c r="Y187" s="9">
        <f ca="1">X187</f>
        <v>3553308.635108415</v>
      </c>
      <c r="AA187" s="10">
        <f ca="1">'Forecast Logic'!AA114</f>
        <v>3362673.1795860678</v>
      </c>
      <c r="AB187" s="10">
        <f ca="1">'Forecast Logic'!AB114</f>
        <v>3168225.0149532733</v>
      </c>
      <c r="AC187" s="10">
        <f ca="1">'Forecast Logic'!AC114</f>
        <v>2969887.8870278229</v>
      </c>
      <c r="AD187" s="10">
        <f ca="1">'Forecast Logic'!AD114</f>
        <v>2767584.0165438638</v>
      </c>
      <c r="AE187" s="9">
        <f ca="1">AD187</f>
        <v>2767584.0165438638</v>
      </c>
      <c r="AG187" s="10">
        <f ca="1">'Forecast Logic'!AG114</f>
        <v>1649706.626523383</v>
      </c>
      <c r="AH187" s="10">
        <f ca="1">'Forecast Logic'!AH114</f>
        <v>-8.5216015577316284E-8</v>
      </c>
      <c r="AI187" s="10">
        <f ca="1">'Forecast Logic'!AI114</f>
        <v>0</v>
      </c>
      <c r="AJ187" s="10">
        <f ca="1">'Forecast Logic'!AJ114</f>
        <v>0</v>
      </c>
      <c r="AK187" s="9">
        <f ca="1">AJ187</f>
        <v>0</v>
      </c>
      <c r="AM187" s="10">
        <f ca="1">'Forecast Logic'!AM114</f>
        <v>0</v>
      </c>
      <c r="AN187" s="10">
        <f ca="1">'Forecast Logic'!AN114</f>
        <v>0</v>
      </c>
      <c r="AO187" s="10">
        <f ca="1">'Forecast Logic'!AO114</f>
        <v>0</v>
      </c>
      <c r="AP187" s="10">
        <f ca="1">'Forecast Logic'!AP114</f>
        <v>0</v>
      </c>
      <c r="AQ187" s="9">
        <f ca="1">AP187</f>
        <v>0</v>
      </c>
    </row>
    <row r="188" spans="2:43">
      <c r="B188" s="11" t="s">
        <v>97</v>
      </c>
      <c r="C188" s="11">
        <f>SUM(C184:C187)</f>
        <v>800000</v>
      </c>
      <c r="D188" s="11">
        <f>SUM(D184:D187)</f>
        <v>750000</v>
      </c>
      <c r="E188" s="11">
        <f>SUM(E184:E187)</f>
        <v>700000</v>
      </c>
      <c r="F188" s="11">
        <f>SUM(F184:F187)</f>
        <v>650000</v>
      </c>
      <c r="G188" s="11">
        <f>F188</f>
        <v>650000</v>
      </c>
      <c r="I188" s="11">
        <f>SUM(I184:I187)</f>
        <v>600000</v>
      </c>
      <c r="J188" s="11">
        <f>SUM(J184:J187)</f>
        <v>550000</v>
      </c>
      <c r="K188" s="11">
        <f ca="1">SUM(K184:K187)</f>
        <v>550000</v>
      </c>
      <c r="L188" s="11">
        <f ca="1">SUM(L184:L187)</f>
        <v>550000</v>
      </c>
      <c r="M188" s="11">
        <f ca="1">L188</f>
        <v>550000</v>
      </c>
      <c r="O188" s="11">
        <f ca="1">SUM(O184:O187)</f>
        <v>23563517.497260138</v>
      </c>
      <c r="P188" s="11">
        <f ca="1">SUM(P184:P187)</f>
        <v>22560708.544383623</v>
      </c>
      <c r="Q188" s="11">
        <f ca="1">SUM(Q184:Q187)</f>
        <v>21430616.858720623</v>
      </c>
      <c r="R188" s="11">
        <f ca="1">SUM(R184:R187)</f>
        <v>20121698.08128909</v>
      </c>
      <c r="S188" s="11">
        <f ca="1">R188</f>
        <v>20121698.08128909</v>
      </c>
      <c r="U188" s="11">
        <f ca="1">SUM(U184:U187)</f>
        <v>18689513.471653581</v>
      </c>
      <c r="V188" s="11">
        <f ca="1">SUM(V184:V187)</f>
        <v>17067827.412137393</v>
      </c>
      <c r="W188" s="11">
        <f ca="1">SUM(W184:W187)</f>
        <v>15327742.27368049</v>
      </c>
      <c r="X188" s="11">
        <f ca="1">SUM(X184:X187)</f>
        <v>13409716.95936355</v>
      </c>
      <c r="Y188" s="11">
        <f ca="1">X188</f>
        <v>13409716.95936355</v>
      </c>
      <c r="AA188" s="11">
        <f ca="1">SUM(AA184:AA187)</f>
        <v>11368124.842816129</v>
      </c>
      <c r="AB188" s="11">
        <f ca="1">SUM(AB184:AB187)</f>
        <v>9144594.9173371717</v>
      </c>
      <c r="AC188" s="11">
        <f ca="1">SUM(AC184:AC187)</f>
        <v>6809914.1082717264</v>
      </c>
      <c r="AD188" s="11">
        <f ca="1">SUM(AD184:AD187)</f>
        <v>4296849.2157684397</v>
      </c>
      <c r="AE188" s="11">
        <f ca="1">AD188</f>
        <v>4296849.2157684397</v>
      </c>
      <c r="AG188" s="11">
        <f ca="1">SUM(AG184:AG187)</f>
        <v>1649706.6265233203</v>
      </c>
      <c r="AH188" s="11">
        <f ca="1">SUM(AH184:AH187)</f>
        <v>-8.5216015577316284E-8</v>
      </c>
      <c r="AI188" s="11">
        <f ca="1">SUM(AI184:AI187)</f>
        <v>0</v>
      </c>
      <c r="AJ188" s="11">
        <f ca="1">SUM(AJ184:AJ187)</f>
        <v>0</v>
      </c>
      <c r="AK188" s="11">
        <f ca="1">AJ188</f>
        <v>0</v>
      </c>
      <c r="AM188" s="11">
        <f ca="1">SUM(AM184:AM187)</f>
        <v>0</v>
      </c>
      <c r="AN188" s="11">
        <f ca="1">SUM(AN184:AN187)</f>
        <v>0</v>
      </c>
      <c r="AO188" s="11">
        <f ca="1">SUM(AO184:AO187)</f>
        <v>0</v>
      </c>
      <c r="AP188" s="11">
        <f ca="1">SUM(AP184:AP187)</f>
        <v>0</v>
      </c>
      <c r="AQ188" s="11">
        <f ca="1">AP188</f>
        <v>0</v>
      </c>
    </row>
    <row r="190" spans="2:43">
      <c r="B190" s="8" t="s">
        <v>30</v>
      </c>
    </row>
    <row r="191" spans="2:43">
      <c r="B191" t="s">
        <v>59</v>
      </c>
      <c r="K191" s="9">
        <f>K180</f>
        <v>-19250.000000000004</v>
      </c>
      <c r="L191" s="9">
        <f>L180</f>
        <v>-19250.000000000004</v>
      </c>
      <c r="M191" s="9">
        <f>SUM(I191:L191)</f>
        <v>-38500.000000000007</v>
      </c>
      <c r="O191" s="9">
        <f>O180</f>
        <v>0</v>
      </c>
      <c r="P191" s="9">
        <f>P180</f>
        <v>0</v>
      </c>
      <c r="Q191" s="9">
        <f>Q180</f>
        <v>0</v>
      </c>
      <c r="R191" s="9">
        <f>R180</f>
        <v>0</v>
      </c>
      <c r="S191" s="9">
        <f>SUM(O191:R191)</f>
        <v>0</v>
      </c>
      <c r="U191" s="9">
        <f>U180</f>
        <v>0</v>
      </c>
      <c r="V191" s="9">
        <f>V180</f>
        <v>0</v>
      </c>
      <c r="W191" s="9">
        <f>W180</f>
        <v>0</v>
      </c>
      <c r="X191" s="9">
        <f>X180</f>
        <v>0</v>
      </c>
      <c r="Y191" s="9">
        <f>SUM(U191:X191)</f>
        <v>0</v>
      </c>
      <c r="AA191" s="9">
        <f>AA180</f>
        <v>0</v>
      </c>
      <c r="AB191" s="9">
        <f>AB180</f>
        <v>0</v>
      </c>
      <c r="AC191" s="9">
        <f>AC180</f>
        <v>0</v>
      </c>
      <c r="AD191" s="9">
        <f>AD180</f>
        <v>0</v>
      </c>
      <c r="AE191" s="9">
        <f>SUM(AA191:AD191)</f>
        <v>0</v>
      </c>
      <c r="AG191" s="9">
        <f>AG180</f>
        <v>0</v>
      </c>
      <c r="AH191" s="9">
        <f>AH180</f>
        <v>0</v>
      </c>
      <c r="AI191" s="9">
        <f>AI180</f>
        <v>0</v>
      </c>
      <c r="AJ191" s="9">
        <f>AJ180</f>
        <v>0</v>
      </c>
      <c r="AK191" s="9">
        <f>SUM(AG191:AJ191)</f>
        <v>0</v>
      </c>
      <c r="AM191" s="9">
        <f>AM180</f>
        <v>0</v>
      </c>
      <c r="AN191" s="9">
        <f>AN180</f>
        <v>0</v>
      </c>
      <c r="AO191" s="9">
        <f>AO180</f>
        <v>0</v>
      </c>
      <c r="AP191" s="9">
        <f>AP180</f>
        <v>0</v>
      </c>
      <c r="AQ191" s="9">
        <f>SUM(AM191:AP191)</f>
        <v>0</v>
      </c>
    </row>
    <row r="192" spans="2:43">
      <c r="B192" s="9" t="s">
        <v>103</v>
      </c>
      <c r="K192" s="10">
        <f>'Forecast Logic'!K68</f>
        <v>0</v>
      </c>
      <c r="L192" s="10">
        <f ca="1">'Forecast Logic'!L68</f>
        <v>0</v>
      </c>
      <c r="M192" s="9">
        <f ca="1">SUM(I192:L192)</f>
        <v>0</v>
      </c>
      <c r="O192" s="10">
        <f ca="1">'Forecast Logic'!O68</f>
        <v>-494980.5126437571</v>
      </c>
      <c r="P192" s="10">
        <f ca="1">'Forecast Logic'!P68</f>
        <v>-478881.80154474196</v>
      </c>
      <c r="Q192" s="10">
        <f ca="1">'Forecast Logic'!Q68</f>
        <v>-457435.77628124674</v>
      </c>
      <c r="R192" s="10">
        <f ca="1">'Forecast Logic'!R68</f>
        <v>-432841.36864572822</v>
      </c>
      <c r="S192" s="9">
        <f ca="1">SUM(O192:R192)</f>
        <v>-1864139.459115474</v>
      </c>
      <c r="U192" s="10">
        <f ca="1">'Forecast Logic'!U68</f>
        <v>-403789.12342489016</v>
      </c>
      <c r="V192" s="10">
        <f ca="1">'Forecast Logic'!V68</f>
        <v>-371700.21284829476</v>
      </c>
      <c r="W192" s="10">
        <f ca="1">'Forecast Logic'!W68</f>
        <v>-334890.97815755609</v>
      </c>
      <c r="X192" s="10">
        <f ca="1">'Forecast Logic'!X68</f>
        <v>-295177.63774098258</v>
      </c>
      <c r="Y192" s="9">
        <f ca="1">SUM(U192:X192)</f>
        <v>-1405557.9521717238</v>
      </c>
      <c r="AA192" s="10">
        <f ca="1">'Forecast Logic'!AA68</f>
        <v>-251046.76106529526</v>
      </c>
      <c r="AB192" s="10">
        <f ca="1">'Forecast Logic'!AB68</f>
        <v>-203886.52626482787</v>
      </c>
      <c r="AC192" s="10">
        <f ca="1">'Forecast Logic'!AC68</f>
        <v>-152211.3509703353</v>
      </c>
      <c r="AD192" s="10">
        <f ca="1">'Forecast Logic'!AD68</f>
        <v>-97822.035130019562</v>
      </c>
      <c r="AE192" s="9">
        <f ca="1">SUM(AA192:AD192)</f>
        <v>-704966.67343047797</v>
      </c>
      <c r="AG192" s="10">
        <f ca="1">'Forecast Logic'!AG68</f>
        <v>-38988.333611472852</v>
      </c>
      <c r="AH192" s="10">
        <f ca="1">'Forecast Logic'!AH68</f>
        <v>1.1071097105741502E-8</v>
      </c>
      <c r="AI192" s="10">
        <f ca="1">'Forecast Logic'!AI68</f>
        <v>0</v>
      </c>
      <c r="AJ192" s="10">
        <f ca="1">'Forecast Logic'!AJ68</f>
        <v>0</v>
      </c>
      <c r="AK192" s="9">
        <f ca="1">SUM(AG192:AJ192)</f>
        <v>-38988.333611461778</v>
      </c>
      <c r="AM192" s="10">
        <f ca="1">'Forecast Logic'!AM68</f>
        <v>0</v>
      </c>
      <c r="AN192" s="10">
        <f ca="1">'Forecast Logic'!AN68</f>
        <v>0</v>
      </c>
      <c r="AO192" s="10">
        <f ca="1">'Forecast Logic'!AO68</f>
        <v>0</v>
      </c>
      <c r="AP192" s="10">
        <f ca="1">'Forecast Logic'!AP68</f>
        <v>0</v>
      </c>
      <c r="AQ192" s="9">
        <f ca="1">SUM(AM192:AP192)</f>
        <v>0</v>
      </c>
    </row>
    <row r="193" spans="2:43">
      <c r="B193" s="9" t="s">
        <v>102</v>
      </c>
      <c r="K193" s="10">
        <f ca="1">-('Forecast Logic'!K82)</f>
        <v>0</v>
      </c>
      <c r="L193" s="10">
        <f ca="1">-('Forecast Logic'!L82)</f>
        <v>0</v>
      </c>
      <c r="M193" s="9">
        <f ca="1">SUM(I193:L193)</f>
        <v>0</v>
      </c>
      <c r="O193" s="10">
        <f ca="1">-('Forecast Logic'!O82)</f>
        <v>-17130.244843660428</v>
      </c>
      <c r="P193" s="10">
        <f ca="1">-('Forecast Logic'!P82)</f>
        <v>-20991.693872972122</v>
      </c>
      <c r="Q193" s="10">
        <f ca="1">-('Forecast Logic'!Q82)</f>
        <v>-22963.448691614714</v>
      </c>
      <c r="R193" s="10">
        <f ca="1">-('Forecast Logic'!R82)</f>
        <v>-25835.436914538826</v>
      </c>
      <c r="S193" s="9">
        <f ca="1">SUM(O193:R193)</f>
        <v>-86920.824322786095</v>
      </c>
      <c r="U193" s="10">
        <f ca="1">-('Forecast Logic'!U82)</f>
        <v>-27489.507051110595</v>
      </c>
      <c r="V193" s="10">
        <f ca="1">-('Forecast Logic'!V82)</f>
        <v>-30323.37560861704</v>
      </c>
      <c r="W193" s="10">
        <f ca="1">-('Forecast Logic'!W82)</f>
        <v>-31681.326651197691</v>
      </c>
      <c r="X193" s="10">
        <f ca="1">-('Forecast Logic'!X82)</f>
        <v>-34107.258124619271</v>
      </c>
      <c r="Y193" s="9">
        <f ca="1">SUM(U193:X193)</f>
        <v>-123601.4674355446</v>
      </c>
      <c r="AA193" s="10">
        <f ca="1">-('Forecast Logic'!AA82)</f>
        <v>-35452.730993622361</v>
      </c>
      <c r="AB193" s="10">
        <f ca="1">-('Forecast Logic'!AB82)</f>
        <v>-37925.250933538846</v>
      </c>
      <c r="AC193" s="10">
        <f ca="1">-('Forecast Logic'!AC82)</f>
        <v>-39228.952472634948</v>
      </c>
      <c r="AD193" s="10">
        <f ca="1">-('Forecast Logic'!AD82)</f>
        <v>-42587.038722525875</v>
      </c>
      <c r="AE193" s="9">
        <f ca="1">SUM(AA193:AD193)</f>
        <v>-155193.97312232203</v>
      </c>
      <c r="AG193" s="10">
        <f ca="1">-('Forecast Logic'!AG82)</f>
        <v>-30268.145234352633</v>
      </c>
      <c r="AH193" s="10">
        <f ca="1">-('Forecast Logic'!AH82)</f>
        <v>0</v>
      </c>
      <c r="AI193" s="10">
        <f ca="1">-('Forecast Logic'!AI82)</f>
        <v>0</v>
      </c>
      <c r="AJ193" s="10">
        <f ca="1">-('Forecast Logic'!AJ82)</f>
        <v>0</v>
      </c>
      <c r="AK193" s="9">
        <f ca="1">SUM(AG193:AJ193)</f>
        <v>-30268.145234352633</v>
      </c>
      <c r="AM193" s="10">
        <f ca="1">-('Forecast Logic'!AM82)</f>
        <v>0</v>
      </c>
      <c r="AN193" s="10">
        <f ca="1">-('Forecast Logic'!AN82)</f>
        <v>0</v>
      </c>
      <c r="AO193" s="10">
        <f ca="1">-('Forecast Logic'!AO82)</f>
        <v>0</v>
      </c>
      <c r="AP193" s="10">
        <f ca="1">-('Forecast Logic'!AP82)</f>
        <v>0</v>
      </c>
      <c r="AQ193" s="9">
        <f ca="1">SUM(AM193:AP193)</f>
        <v>0</v>
      </c>
    </row>
    <row r="194" spans="2:43">
      <c r="B194" s="9" t="s">
        <v>64</v>
      </c>
      <c r="K194" s="10">
        <f>'Forecast Logic'!K107</f>
        <v>0</v>
      </c>
      <c r="L194" s="10">
        <f ca="1">'Forecast Logic'!L107</f>
        <v>0</v>
      </c>
      <c r="M194" s="9">
        <f ca="1">SUM(I194:L194)</f>
        <v>0</v>
      </c>
      <c r="O194" s="10">
        <f ca="1">'Forecast Logic'!O107</f>
        <v>-98996.10252875142</v>
      </c>
      <c r="P194" s="10">
        <f ca="1">'Forecast Logic'!P107</f>
        <v>-95741.992014836127</v>
      </c>
      <c r="Q194" s="10">
        <f ca="1">'Forecast Logic'!Q107</f>
        <v>-92422.799290642535</v>
      </c>
      <c r="R194" s="10">
        <f ca="1">'Forecast Logic'!R107</f>
        <v>-89037.222711965078</v>
      </c>
      <c r="S194" s="9">
        <f ca="1">SUM(O194:R194)</f>
        <v>-376198.11654619518</v>
      </c>
      <c r="U194" s="10">
        <f ca="1">'Forecast Logic'!U107</f>
        <v>-85583.934601714049</v>
      </c>
      <c r="V194" s="10">
        <f ca="1">'Forecast Logic'!V107</f>
        <v>-82061.580729258028</v>
      </c>
      <c r="W194" s="10">
        <f ca="1">'Forecast Logic'!W107</f>
        <v>-78468.779779352873</v>
      </c>
      <c r="X194" s="10">
        <f ca="1">'Forecast Logic'!X107</f>
        <v>-74804.122810449626</v>
      </c>
      <c r="Y194" s="9">
        <f ca="1">SUM(U194:X194)</f>
        <v>-320918.41792077461</v>
      </c>
      <c r="AA194" s="10">
        <f ca="1">'Forecast Logic'!AA107</f>
        <v>-71066.172702168304</v>
      </c>
      <c r="AB194" s="10">
        <f ca="1">'Forecast Logic'!AB107</f>
        <v>-67253.46359172136</v>
      </c>
      <c r="AC194" s="10">
        <f ca="1">'Forecast Logic'!AC107</f>
        <v>-63364.500299065468</v>
      </c>
      <c r="AD194" s="10">
        <f ca="1">'Forecast Logic'!AD107</f>
        <v>-59397.757740556459</v>
      </c>
      <c r="AE194" s="9">
        <f ca="1">SUM(AA194:AD194)</f>
        <v>-261081.89433351159</v>
      </c>
      <c r="AG194" s="10">
        <f ca="1">'Forecast Logic'!AG107</f>
        <v>-55351.68033087728</v>
      </c>
      <c r="AH194" s="10">
        <f ca="1">'Forecast Logic'!AH107</f>
        <v>-32994.13253046717</v>
      </c>
      <c r="AI194" s="10">
        <f ca="1">'Forecast Logic'!AI107</f>
        <v>1.0905787348747254E-8</v>
      </c>
      <c r="AJ194" s="10">
        <f ca="1">'Forecast Logic'!AJ107</f>
        <v>0</v>
      </c>
      <c r="AK194" s="9">
        <f ca="1">SUM(AG194:AJ194)</f>
        <v>-88345.812861333558</v>
      </c>
      <c r="AM194" s="10">
        <f ca="1">'Forecast Logic'!AM107</f>
        <v>0</v>
      </c>
      <c r="AN194" s="10">
        <f ca="1">'Forecast Logic'!AN107</f>
        <v>0</v>
      </c>
      <c r="AO194" s="10">
        <f ca="1">'Forecast Logic'!AO107</f>
        <v>0</v>
      </c>
      <c r="AP194" s="10">
        <f ca="1">'Forecast Logic'!AP107</f>
        <v>0</v>
      </c>
      <c r="AQ194" s="9">
        <f ca="1">SUM(AM194:AP194)</f>
        <v>0</v>
      </c>
    </row>
    <row r="195" spans="2:43">
      <c r="B195" s="11" t="s">
        <v>98</v>
      </c>
      <c r="C195" s="11">
        <f>SUM(C191:C194)</f>
        <v>0</v>
      </c>
      <c r="D195" s="11">
        <f>SUM(D191:D194)</f>
        <v>0</v>
      </c>
      <c r="E195" s="11">
        <f>SUM(E191:E194)</f>
        <v>0</v>
      </c>
      <c r="F195" s="11">
        <f>SUM(F191:F194)</f>
        <v>0</v>
      </c>
      <c r="G195" s="11">
        <f>SUM(C195:F195)</f>
        <v>0</v>
      </c>
      <c r="I195" s="11">
        <f>SUM(I191:I194)</f>
        <v>0</v>
      </c>
      <c r="J195" s="11">
        <f>SUM(J191:J194)</f>
        <v>0</v>
      </c>
      <c r="K195" s="11">
        <f ca="1">SUM(K191:K194)</f>
        <v>-19250.000000000004</v>
      </c>
      <c r="L195" s="11">
        <f ca="1">SUM(L191:L194)</f>
        <v>-19250.000000000004</v>
      </c>
      <c r="M195" s="11">
        <f ca="1">SUM(I195:L195)</f>
        <v>-38500.000000000007</v>
      </c>
      <c r="O195" s="11">
        <f ca="1">SUM(O191:O194)</f>
        <v>-611106.86001616903</v>
      </c>
      <c r="P195" s="11">
        <f ca="1">SUM(P191:P194)</f>
        <v>-595615.48743255017</v>
      </c>
      <c r="Q195" s="11">
        <f ca="1">SUM(Q191:Q194)</f>
        <v>-572822.02426350396</v>
      </c>
      <c r="R195" s="11">
        <f ca="1">SUM(R191:R194)</f>
        <v>-547714.02827223216</v>
      </c>
      <c r="S195" s="11">
        <f ca="1">SUM(O195:R195)</f>
        <v>-2327258.3999844552</v>
      </c>
      <c r="U195" s="11">
        <f ca="1">SUM(U191:U194)</f>
        <v>-516862.56507771485</v>
      </c>
      <c r="V195" s="11">
        <f ca="1">SUM(V191:V194)</f>
        <v>-484085.16918616981</v>
      </c>
      <c r="W195" s="11">
        <f ca="1">SUM(W191:W194)</f>
        <v>-445041.08458810666</v>
      </c>
      <c r="X195" s="11">
        <f ca="1">SUM(X191:X194)</f>
        <v>-404089.01867605146</v>
      </c>
      <c r="Y195" s="11">
        <f ca="1">SUM(U195:X195)</f>
        <v>-1850077.8375280427</v>
      </c>
      <c r="AA195" s="11">
        <f ca="1">SUM(AA191:AA194)</f>
        <v>-357565.66476108594</v>
      </c>
      <c r="AB195" s="11">
        <f ca="1">SUM(AB191:AB194)</f>
        <v>-309065.24079008808</v>
      </c>
      <c r="AC195" s="11">
        <f ca="1">SUM(AC191:AC194)</f>
        <v>-254804.80374203573</v>
      </c>
      <c r="AD195" s="11">
        <f ca="1">SUM(AD191:AD194)</f>
        <v>-199806.8315931019</v>
      </c>
      <c r="AE195" s="11">
        <f ca="1">SUM(AA195:AD195)</f>
        <v>-1121242.5408863116</v>
      </c>
      <c r="AG195" s="11">
        <f ca="1">SUM(AG191:AG194)</f>
        <v>-124608.15917670276</v>
      </c>
      <c r="AH195" s="11">
        <f ca="1">SUM(AH191:AH194)</f>
        <v>-32994.132530456096</v>
      </c>
      <c r="AI195" s="11">
        <f ca="1">SUM(AI191:AI194)</f>
        <v>1.0905787348747254E-8</v>
      </c>
      <c r="AJ195" s="11">
        <f ca="1">SUM(AJ191:AJ194)</f>
        <v>0</v>
      </c>
      <c r="AK195" s="11">
        <f ca="1">SUM(AG195:AJ195)</f>
        <v>-157602.29170714793</v>
      </c>
      <c r="AM195" s="11">
        <f ca="1">SUM(AM191:AM194)</f>
        <v>0</v>
      </c>
      <c r="AN195" s="11">
        <f ca="1">SUM(AN191:AN194)</f>
        <v>0</v>
      </c>
      <c r="AO195" s="11">
        <f ca="1">SUM(AO191:AO194)</f>
        <v>0</v>
      </c>
      <c r="AP195" s="11">
        <f ca="1">SUM(AP191:AP194)</f>
        <v>0</v>
      </c>
      <c r="AQ195" s="11">
        <f ca="1">SUM(AM195:AP195)</f>
        <v>0</v>
      </c>
    </row>
    <row r="199" spans="2:43">
      <c r="B199" s="7" t="s">
        <v>104</v>
      </c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</row>
    <row r="201" spans="2:43">
      <c r="B201" s="8" t="s">
        <v>69</v>
      </c>
    </row>
    <row r="202" spans="2:43">
      <c r="B202" t="s">
        <v>85</v>
      </c>
      <c r="K202" s="9">
        <f>J84</f>
        <v>4567000</v>
      </c>
      <c r="L202" s="9">
        <f ca="1">K84</f>
        <v>5682476.4280358478</v>
      </c>
      <c r="M202" s="9">
        <f>I202</f>
        <v>0</v>
      </c>
      <c r="O202" s="9">
        <f ca="1">L84</f>
        <v>-1484941.5379312718</v>
      </c>
      <c r="P202" s="9">
        <f ca="1">O84</f>
        <v>-537992.99598524161</v>
      </c>
      <c r="Q202" s="9">
        <f ca="1">P84</f>
        <v>593110.35768757341</v>
      </c>
      <c r="R202" s="9">
        <f ca="1">Q84</f>
        <v>1852778.7910286882</v>
      </c>
      <c r="S202" s="9">
        <f ca="1">O202</f>
        <v>-1484941.5379312718</v>
      </c>
      <c r="U202" s="9">
        <f ca="1">R84</f>
        <v>3286554.5589912971</v>
      </c>
      <c r="V202" s="9">
        <f ca="1">U84</f>
        <v>4841547.6559644621</v>
      </c>
      <c r="W202" s="9">
        <f ca="1">V84</f>
        <v>6583993.6996248923</v>
      </c>
      <c r="X202" s="9">
        <f ca="1">W84</f>
        <v>8439005.0331635252</v>
      </c>
      <c r="Y202" s="9">
        <f ca="1">U202</f>
        <v>3286554.5589912971</v>
      </c>
      <c r="AA202" s="9">
        <f ca="1">X84</f>
        <v>10469804.247575404</v>
      </c>
      <c r="AB202" s="9">
        <f ca="1">AA84</f>
        <v>12622170.197194589</v>
      </c>
      <c r="AC202" s="9">
        <f ca="1">AB84</f>
        <v>14951941.023826333</v>
      </c>
      <c r="AD202" s="9">
        <f ca="1">AC84</f>
        <v>17389485.003950756</v>
      </c>
      <c r="AE202" s="9">
        <f ca="1">AA202</f>
        <v>10469804.247575404</v>
      </c>
      <c r="AG202" s="9">
        <f ca="1">AD84</f>
        <v>20003298.829517137</v>
      </c>
      <c r="AH202" s="9">
        <f ca="1">AG84</f>
        <v>22749243.564589374</v>
      </c>
      <c r="AI202" s="9">
        <f ca="1">AH84</f>
        <v>25696275.686655562</v>
      </c>
      <c r="AJ202" s="9">
        <f ca="1">AI84</f>
        <v>28717784.250301324</v>
      </c>
      <c r="AK202" s="9">
        <f ca="1">AG202</f>
        <v>20003298.829517137</v>
      </c>
      <c r="AM202" s="9">
        <f ca="1">AJ84</f>
        <v>31863085.442382812</v>
      </c>
      <c r="AN202" s="9">
        <f ca="1">AM84</f>
        <v>35071325.166277289</v>
      </c>
      <c r="AO202" s="9">
        <f ca="1">AN84</f>
        <v>38400880.959231533</v>
      </c>
      <c r="AP202" s="9">
        <f ca="1">AO84</f>
        <v>41762131.831753083</v>
      </c>
      <c r="AQ202" s="9">
        <f ca="1">AM202</f>
        <v>31863085.442382812</v>
      </c>
    </row>
    <row r="203" spans="2:43">
      <c r="B203" t="s">
        <v>105</v>
      </c>
      <c r="K203" s="9">
        <f ca="1">K46</f>
        <v>1115476.4280358478</v>
      </c>
      <c r="L203" s="9">
        <f ca="1">L46</f>
        <v>1293318.5193210815</v>
      </c>
      <c r="M203" s="9">
        <f ca="1">SUM(I203:L203)</f>
        <v>2408794.9473569291</v>
      </c>
      <c r="O203" s="9">
        <f ca="1">O46</f>
        <v>946948.54194603022</v>
      </c>
      <c r="P203" s="9">
        <f ca="1">P46</f>
        <v>1131103.353672815</v>
      </c>
      <c r="Q203" s="9">
        <f ca="1">Q46</f>
        <v>1259668.4333411148</v>
      </c>
      <c r="R203" s="9">
        <f ca="1">R46</f>
        <v>1433775.767962609</v>
      </c>
      <c r="S203" s="9">
        <f ca="1">SUM(O203:R203)</f>
        <v>4771496.096922569</v>
      </c>
      <c r="U203" s="9">
        <f ca="1">U46</f>
        <v>1554993.0969731645</v>
      </c>
      <c r="V203" s="9">
        <f ca="1">V46</f>
        <v>1742446.0436604305</v>
      </c>
      <c r="W203" s="9">
        <f ca="1">W46</f>
        <v>1855011.3335386333</v>
      </c>
      <c r="X203" s="9">
        <f ca="1">X46</f>
        <v>2030799.2144118797</v>
      </c>
      <c r="Y203" s="9">
        <f ca="1">SUM(U203:X203)</f>
        <v>7183249.6885841088</v>
      </c>
      <c r="AA203" s="9">
        <f ca="1">AA46</f>
        <v>2152365.9496191847</v>
      </c>
      <c r="AB203" s="9">
        <f ca="1">AB46</f>
        <v>2329770.8266317439</v>
      </c>
      <c r="AC203" s="9">
        <f ca="1">AC46</f>
        <v>2437543.9801244242</v>
      </c>
      <c r="AD203" s="9">
        <f ca="1">AD46</f>
        <v>2613813.8255663794</v>
      </c>
      <c r="AE203" s="9">
        <f ca="1">SUM(AA203:AD203)</f>
        <v>9533494.5819417313</v>
      </c>
      <c r="AG203" s="9">
        <f ca="1">AG46</f>
        <v>2745944.7350722346</v>
      </c>
      <c r="AH203" s="9">
        <f ca="1">AH46</f>
        <v>2947032.1220668955</v>
      </c>
      <c r="AI203" s="9">
        <f ca="1">AI46</f>
        <v>3021508.5636438909</v>
      </c>
      <c r="AJ203" s="9">
        <f ca="1">AJ46</f>
        <v>3145301.1920864452</v>
      </c>
      <c r="AK203" s="9">
        <f ca="1">SUM(AG203:AJ203)</f>
        <v>11859786.612869466</v>
      </c>
      <c r="AM203" s="9">
        <f ca="1">AM46</f>
        <v>3208239.7238825206</v>
      </c>
      <c r="AN203" s="9">
        <f ca="1">AN46</f>
        <v>3329555.7929858882</v>
      </c>
      <c r="AO203" s="9">
        <f ca="1">AO46</f>
        <v>3361250.872446314</v>
      </c>
      <c r="AP203" s="9">
        <f ca="1">AP46</f>
        <v>3475139.7877118699</v>
      </c>
      <c r="AQ203" s="9">
        <f ca="1">SUM(AM203:AP203)</f>
        <v>13374186.177026592</v>
      </c>
    </row>
    <row r="204" spans="2:43">
      <c r="B204" s="9" t="s">
        <v>106</v>
      </c>
      <c r="K204" s="16">
        <v>0</v>
      </c>
      <c r="L204" s="16">
        <v>0</v>
      </c>
      <c r="M204" s="9">
        <f>SUM(I204:L204)</f>
        <v>0</v>
      </c>
      <c r="O204" s="16">
        <v>0</v>
      </c>
      <c r="P204" s="16">
        <v>0</v>
      </c>
      <c r="Q204" s="16">
        <v>0</v>
      </c>
      <c r="R204" s="16">
        <v>0</v>
      </c>
      <c r="S204" s="9">
        <f>SUM(O204:R204)</f>
        <v>0</v>
      </c>
      <c r="U204" s="16">
        <v>0</v>
      </c>
      <c r="V204" s="16">
        <v>0</v>
      </c>
      <c r="W204" s="16">
        <v>0</v>
      </c>
      <c r="X204" s="16">
        <v>0</v>
      </c>
      <c r="Y204" s="9">
        <f>SUM(U204:X204)</f>
        <v>0</v>
      </c>
      <c r="AA204" s="16">
        <v>0</v>
      </c>
      <c r="AB204" s="16">
        <v>0</v>
      </c>
      <c r="AC204" s="16">
        <v>0</v>
      </c>
      <c r="AD204" s="16">
        <v>0</v>
      </c>
      <c r="AE204" s="9">
        <f>SUM(AA204:AD204)</f>
        <v>0</v>
      </c>
      <c r="AG204" s="16">
        <v>0</v>
      </c>
      <c r="AH204" s="16">
        <v>0</v>
      </c>
      <c r="AI204" s="16">
        <v>0</v>
      </c>
      <c r="AJ204" s="16">
        <v>0</v>
      </c>
      <c r="AK204" s="9">
        <f>SUM(AG204:AJ204)</f>
        <v>0</v>
      </c>
      <c r="AM204" s="16">
        <v>0</v>
      </c>
      <c r="AN204" s="16">
        <v>0</v>
      </c>
      <c r="AO204" s="16">
        <v>0</v>
      </c>
      <c r="AP204" s="16">
        <v>0</v>
      </c>
      <c r="AQ204" s="9">
        <f>SUM(AM204:AP204)</f>
        <v>0</v>
      </c>
    </row>
    <row r="205" spans="2:43">
      <c r="B205" s="11" t="s">
        <v>88</v>
      </c>
      <c r="C205" s="11">
        <f>C84</f>
        <v>1811000</v>
      </c>
      <c r="D205" s="11">
        <f>D84</f>
        <v>2144600</v>
      </c>
      <c r="E205" s="11">
        <f>E84</f>
        <v>2568600</v>
      </c>
      <c r="F205" s="11">
        <f>F84</f>
        <v>3104600</v>
      </c>
      <c r="G205" s="11">
        <f>F205</f>
        <v>3104600</v>
      </c>
      <c r="I205" s="11">
        <f>I84</f>
        <v>3758200</v>
      </c>
      <c r="J205" s="11">
        <f>J84</f>
        <v>4567000</v>
      </c>
      <c r="K205" s="11">
        <f ca="1">SUM(K202:K204)</f>
        <v>5682476.4280358478</v>
      </c>
      <c r="L205" s="11">
        <f ca="1">SUM(L202:L204)</f>
        <v>6975794.9473569291</v>
      </c>
      <c r="M205" s="11">
        <f ca="1">L205</f>
        <v>6975794.9473569291</v>
      </c>
      <c r="O205" s="11">
        <f ca="1">SUM(O202:O204)</f>
        <v>-537992.99598524161</v>
      </c>
      <c r="P205" s="11">
        <f ca="1">SUM(P202:P204)</f>
        <v>593110.35768757341</v>
      </c>
      <c r="Q205" s="11">
        <f ca="1">SUM(Q202:Q204)</f>
        <v>1852778.7910286882</v>
      </c>
      <c r="R205" s="11">
        <f ca="1">SUM(R202:R204)</f>
        <v>3286554.5589912971</v>
      </c>
      <c r="S205" s="11">
        <f ca="1">R205</f>
        <v>3286554.5589912971</v>
      </c>
      <c r="U205" s="11">
        <f ca="1">SUM(U202:U204)</f>
        <v>4841547.6559644621</v>
      </c>
      <c r="V205" s="11">
        <f ca="1">SUM(V202:V204)</f>
        <v>6583993.6996248923</v>
      </c>
      <c r="W205" s="11">
        <f ca="1">SUM(W202:W204)</f>
        <v>8439005.0331635252</v>
      </c>
      <c r="X205" s="11">
        <f ca="1">SUM(X202:X204)</f>
        <v>10469804.247575404</v>
      </c>
      <c r="Y205" s="11">
        <f ca="1">X205</f>
        <v>10469804.247575404</v>
      </c>
      <c r="AA205" s="11">
        <f ca="1">SUM(AA202:AA204)</f>
        <v>12622170.197194589</v>
      </c>
      <c r="AB205" s="11">
        <f ca="1">SUM(AB202:AB204)</f>
        <v>14951941.023826333</v>
      </c>
      <c r="AC205" s="11">
        <f ca="1">SUM(AC202:AC204)</f>
        <v>17389485.003950756</v>
      </c>
      <c r="AD205" s="11">
        <f ca="1">SUM(AD202:AD204)</f>
        <v>20003298.829517134</v>
      </c>
      <c r="AE205" s="11">
        <f ca="1">AD205</f>
        <v>20003298.829517134</v>
      </c>
      <c r="AG205" s="11">
        <f ca="1">SUM(AG202:AG204)</f>
        <v>22749243.564589374</v>
      </c>
      <c r="AH205" s="11">
        <f ca="1">SUM(AH202:AH204)</f>
        <v>25696275.68665627</v>
      </c>
      <c r="AI205" s="11">
        <f ca="1">SUM(AI202:AI204)</f>
        <v>28717784.250299454</v>
      </c>
      <c r="AJ205" s="11">
        <f ca="1">SUM(AJ202:AJ204)</f>
        <v>31863085.442387767</v>
      </c>
      <c r="AK205" s="11">
        <f ca="1">AJ205</f>
        <v>31863085.442387767</v>
      </c>
      <c r="AM205" s="11">
        <f ca="1">SUM(AM202:AM204)</f>
        <v>35071325.166265331</v>
      </c>
      <c r="AN205" s="11">
        <f ca="1">SUM(AN202:AN204)</f>
        <v>38400880.959263176</v>
      </c>
      <c r="AO205" s="11">
        <f ca="1">SUM(AO202:AO204)</f>
        <v>41762131.831677847</v>
      </c>
      <c r="AP205" s="11">
        <f ca="1">SUM(AP202:AP204)</f>
        <v>45237271.619464949</v>
      </c>
      <c r="AQ205" s="11">
        <f ca="1">AP205</f>
        <v>45237271.619464949</v>
      </c>
    </row>
    <row r="208" spans="2:43">
      <c r="B208" s="8" t="s">
        <v>67</v>
      </c>
    </row>
    <row r="209" spans="2:43">
      <c r="B209" t="s">
        <v>85</v>
      </c>
      <c r="K209" s="9">
        <f>J82</f>
        <v>10000</v>
      </c>
      <c r="L209" s="9">
        <f>K82</f>
        <v>10000</v>
      </c>
      <c r="M209" s="9">
        <f>I209</f>
        <v>0</v>
      </c>
      <c r="O209" s="9">
        <f>L82</f>
        <v>0</v>
      </c>
      <c r="P209" s="9">
        <f>O82</f>
        <v>0</v>
      </c>
      <c r="Q209" s="9">
        <f>P82</f>
        <v>0</v>
      </c>
      <c r="R209" s="9">
        <f>Q82</f>
        <v>0</v>
      </c>
      <c r="S209" s="9">
        <f>O209</f>
        <v>0</v>
      </c>
      <c r="U209" s="9">
        <f>R82</f>
        <v>0</v>
      </c>
      <c r="V209" s="9">
        <f>U82</f>
        <v>0</v>
      </c>
      <c r="W209" s="9">
        <f>V82</f>
        <v>0</v>
      </c>
      <c r="X209" s="9">
        <f>W82</f>
        <v>0</v>
      </c>
      <c r="Y209" s="9">
        <f>U209</f>
        <v>0</v>
      </c>
      <c r="AA209" s="9">
        <f>X82</f>
        <v>0</v>
      </c>
      <c r="AB209" s="9">
        <f>AA82</f>
        <v>0</v>
      </c>
      <c r="AC209" s="9">
        <f>AB82</f>
        <v>0</v>
      </c>
      <c r="AD209" s="9">
        <f>AC82</f>
        <v>0</v>
      </c>
      <c r="AE209" s="9">
        <f>AA209</f>
        <v>0</v>
      </c>
      <c r="AG209" s="9">
        <f>AD82</f>
        <v>0</v>
      </c>
      <c r="AH209" s="9">
        <f>AG82</f>
        <v>0</v>
      </c>
      <c r="AI209" s="9">
        <f>AH82</f>
        <v>0</v>
      </c>
      <c r="AJ209" s="9">
        <f>AI82</f>
        <v>0</v>
      </c>
      <c r="AK209" s="9">
        <f>AG209</f>
        <v>0</v>
      </c>
      <c r="AM209" s="9">
        <f>AJ82</f>
        <v>0</v>
      </c>
      <c r="AN209" s="9">
        <f>AM82</f>
        <v>0</v>
      </c>
      <c r="AO209" s="9">
        <f>AN82</f>
        <v>0</v>
      </c>
      <c r="AP209" s="9">
        <f>AO82</f>
        <v>0</v>
      </c>
      <c r="AQ209" s="9">
        <f>AM209</f>
        <v>0</v>
      </c>
    </row>
    <row r="210" spans="2:43">
      <c r="B210" s="9" t="s">
        <v>86</v>
      </c>
      <c r="K210" s="16">
        <v>0</v>
      </c>
      <c r="L210" s="16">
        <v>0</v>
      </c>
      <c r="M210" s="9">
        <f>SUM(I210:L210)</f>
        <v>0</v>
      </c>
      <c r="O210" s="16">
        <v>0</v>
      </c>
      <c r="P210" s="16">
        <v>0</v>
      </c>
      <c r="Q210" s="16">
        <v>0</v>
      </c>
      <c r="R210" s="16">
        <v>0</v>
      </c>
      <c r="S210" s="9">
        <f>SUM(O210:R210)</f>
        <v>0</v>
      </c>
      <c r="U210" s="16">
        <v>0</v>
      </c>
      <c r="V210" s="16">
        <v>0</v>
      </c>
      <c r="W210" s="16">
        <v>0</v>
      </c>
      <c r="X210" s="16">
        <v>0</v>
      </c>
      <c r="Y210" s="9">
        <f>SUM(U210:X210)</f>
        <v>0</v>
      </c>
      <c r="AA210" s="16">
        <v>0</v>
      </c>
      <c r="AB210" s="16">
        <v>0</v>
      </c>
      <c r="AC210" s="16">
        <v>0</v>
      </c>
      <c r="AD210" s="16">
        <v>0</v>
      </c>
      <c r="AE210" s="9">
        <f>SUM(AA210:AD210)</f>
        <v>0</v>
      </c>
      <c r="AG210" s="16">
        <v>0</v>
      </c>
      <c r="AH210" s="16">
        <v>0</v>
      </c>
      <c r="AI210" s="16">
        <v>0</v>
      </c>
      <c r="AJ210" s="16">
        <v>0</v>
      </c>
      <c r="AK210" s="9">
        <f>SUM(AG210:AJ210)</f>
        <v>0</v>
      </c>
      <c r="AM210" s="16">
        <v>0</v>
      </c>
      <c r="AN210" s="16">
        <v>0</v>
      </c>
      <c r="AO210" s="16">
        <v>0</v>
      </c>
      <c r="AP210" s="16">
        <v>0</v>
      </c>
      <c r="AQ210" s="9">
        <f>SUM(AM210:AP210)</f>
        <v>0</v>
      </c>
    </row>
    <row r="211" spans="2:43">
      <c r="B211" s="11" t="s">
        <v>88</v>
      </c>
      <c r="C211" s="11">
        <f>C82</f>
        <v>10000</v>
      </c>
      <c r="D211" s="11">
        <f>D82</f>
        <v>10000</v>
      </c>
      <c r="E211" s="11">
        <f>E82</f>
        <v>10000</v>
      </c>
      <c r="F211" s="11">
        <f>F82</f>
        <v>10000</v>
      </c>
      <c r="G211" s="11">
        <f>F211</f>
        <v>10000</v>
      </c>
      <c r="I211" s="11">
        <f>I82</f>
        <v>10000</v>
      </c>
      <c r="J211" s="11">
        <f>J82</f>
        <v>10000</v>
      </c>
      <c r="K211" s="11">
        <f>SUM(K209:K210)</f>
        <v>10000</v>
      </c>
      <c r="L211" s="11">
        <f>SUM(L209:L210)</f>
        <v>10000</v>
      </c>
      <c r="M211" s="11">
        <f>L211</f>
        <v>10000</v>
      </c>
      <c r="O211" s="11">
        <f>SUM(O209:O210)</f>
        <v>0</v>
      </c>
      <c r="P211" s="11">
        <f>SUM(P209:P210)</f>
        <v>0</v>
      </c>
      <c r="Q211" s="11">
        <f>SUM(Q209:Q210)</f>
        <v>0</v>
      </c>
      <c r="R211" s="11">
        <f>SUM(R209:R210)</f>
        <v>0</v>
      </c>
      <c r="S211" s="11">
        <f>R211</f>
        <v>0</v>
      </c>
      <c r="U211" s="11">
        <f>SUM(U209:U210)</f>
        <v>0</v>
      </c>
      <c r="V211" s="11">
        <f>SUM(V209:V210)</f>
        <v>0</v>
      </c>
      <c r="W211" s="11">
        <f>SUM(W209:W210)</f>
        <v>0</v>
      </c>
      <c r="X211" s="11">
        <f>SUM(X209:X210)</f>
        <v>0</v>
      </c>
      <c r="Y211" s="11">
        <f>X211</f>
        <v>0</v>
      </c>
      <c r="AA211" s="11">
        <f>SUM(AA209:AA210)</f>
        <v>0</v>
      </c>
      <c r="AB211" s="11">
        <f>SUM(AB209:AB210)</f>
        <v>0</v>
      </c>
      <c r="AC211" s="11">
        <f>SUM(AC209:AC210)</f>
        <v>0</v>
      </c>
      <c r="AD211" s="11">
        <f>SUM(AD209:AD210)</f>
        <v>0</v>
      </c>
      <c r="AE211" s="11">
        <f>AD211</f>
        <v>0</v>
      </c>
      <c r="AG211" s="11">
        <f>SUM(AG209:AG210)</f>
        <v>0</v>
      </c>
      <c r="AH211" s="11">
        <f>SUM(AH209:AH210)</f>
        <v>0</v>
      </c>
      <c r="AI211" s="11">
        <f>SUM(AI209:AI210)</f>
        <v>0</v>
      </c>
      <c r="AJ211" s="11">
        <f>SUM(AJ209:AJ210)</f>
        <v>0</v>
      </c>
      <c r="AK211" s="11">
        <f>AJ211</f>
        <v>0</v>
      </c>
      <c r="AM211" s="11">
        <f>SUM(AM209:AM210)</f>
        <v>0</v>
      </c>
      <c r="AN211" s="11">
        <f>SUM(AN209:AN210)</f>
        <v>0</v>
      </c>
      <c r="AO211" s="11">
        <f>SUM(AO209:AO210)</f>
        <v>0</v>
      </c>
      <c r="AP211" s="11">
        <f>SUM(AP209:AP210)</f>
        <v>0</v>
      </c>
      <c r="AQ211" s="11">
        <f>AP211</f>
        <v>0</v>
      </c>
    </row>
    <row r="214" spans="2:43">
      <c r="B214" s="8" t="s">
        <v>68</v>
      </c>
    </row>
    <row r="215" spans="2:43">
      <c r="B215" t="s">
        <v>85</v>
      </c>
      <c r="K215" s="9">
        <f>J83</f>
        <v>2825200</v>
      </c>
      <c r="L215" s="9">
        <f>K83</f>
        <v>2825200</v>
      </c>
      <c r="M215" s="9">
        <f>I215</f>
        <v>0</v>
      </c>
      <c r="O215" s="9">
        <f ca="1">L83</f>
        <v>23680146.453796558</v>
      </c>
      <c r="P215" s="9">
        <f ca="1">O83</f>
        <v>23680146.453796558</v>
      </c>
      <c r="Q215" s="9">
        <f ca="1">P83</f>
        <v>23680146.453796558</v>
      </c>
      <c r="R215" s="9">
        <f ca="1">Q83</f>
        <v>23680146.453796558</v>
      </c>
      <c r="S215" s="9">
        <f ca="1">O215</f>
        <v>23680146.453796558</v>
      </c>
      <c r="U215" s="9">
        <f ca="1">R83</f>
        <v>23680146.453796558</v>
      </c>
      <c r="V215" s="9">
        <f ca="1">U83</f>
        <v>23680146.453796558</v>
      </c>
      <c r="W215" s="9">
        <f ca="1">V83</f>
        <v>23680146.453796558</v>
      </c>
      <c r="X215" s="9">
        <f ca="1">W83</f>
        <v>23680146.453796558</v>
      </c>
      <c r="Y215" s="9">
        <f ca="1">U215</f>
        <v>23680146.453796558</v>
      </c>
      <c r="AA215" s="9">
        <f ca="1">X83</f>
        <v>23680146.453796558</v>
      </c>
      <c r="AB215" s="9">
        <f ca="1">AA83</f>
        <v>23680146.453796558</v>
      </c>
      <c r="AC215" s="9">
        <f ca="1">AB83</f>
        <v>23680146.453796558</v>
      </c>
      <c r="AD215" s="9">
        <f ca="1">AC83</f>
        <v>23680146.453796558</v>
      </c>
      <c r="AE215" s="9">
        <f ca="1">AA215</f>
        <v>23680146.453796558</v>
      </c>
      <c r="AG215" s="9">
        <f ca="1">AD83</f>
        <v>23680146.453796558</v>
      </c>
      <c r="AH215" s="9">
        <f ca="1">AG83</f>
        <v>23680146.453796558</v>
      </c>
      <c r="AI215" s="9">
        <f ca="1">AH83</f>
        <v>23680146.453796558</v>
      </c>
      <c r="AJ215" s="9">
        <f ca="1">AI83</f>
        <v>23680146.453796558</v>
      </c>
      <c r="AK215" s="9">
        <f ca="1">AG215</f>
        <v>23680146.453796558</v>
      </c>
      <c r="AM215" s="9">
        <f ca="1">AJ83</f>
        <v>23680146.453796558</v>
      </c>
      <c r="AN215" s="9">
        <f ca="1">AM83</f>
        <v>23680146.453796558</v>
      </c>
      <c r="AO215" s="9">
        <f ca="1">AN83</f>
        <v>23680146.453796558</v>
      </c>
      <c r="AP215" s="9">
        <f ca="1">AO83</f>
        <v>23680146.453796558</v>
      </c>
      <c r="AQ215" s="9">
        <f ca="1">AM215</f>
        <v>23680146.453796558</v>
      </c>
    </row>
    <row r="216" spans="2:43">
      <c r="B216" s="9" t="s">
        <v>86</v>
      </c>
      <c r="K216" s="16">
        <v>0</v>
      </c>
      <c r="L216" s="16">
        <v>0</v>
      </c>
      <c r="M216" s="9">
        <f>SUM(I216:L216)</f>
        <v>0</v>
      </c>
      <c r="O216" s="16">
        <v>0</v>
      </c>
      <c r="P216" s="16">
        <v>0</v>
      </c>
      <c r="Q216" s="16">
        <v>0</v>
      </c>
      <c r="R216" s="16">
        <v>0</v>
      </c>
      <c r="S216" s="9">
        <f>SUM(O216:R216)</f>
        <v>0</v>
      </c>
      <c r="U216" s="16">
        <v>0</v>
      </c>
      <c r="V216" s="16">
        <v>0</v>
      </c>
      <c r="W216" s="16">
        <v>0</v>
      </c>
      <c r="X216" s="16">
        <v>0</v>
      </c>
      <c r="Y216" s="9">
        <f>SUM(U216:X216)</f>
        <v>0</v>
      </c>
      <c r="AA216" s="16">
        <v>0</v>
      </c>
      <c r="AB216" s="16">
        <v>0</v>
      </c>
      <c r="AC216" s="16">
        <v>0</v>
      </c>
      <c r="AD216" s="16">
        <v>0</v>
      </c>
      <c r="AE216" s="9">
        <f>SUM(AA216:AD216)</f>
        <v>0</v>
      </c>
      <c r="AG216" s="16">
        <v>0</v>
      </c>
      <c r="AH216" s="16">
        <v>0</v>
      </c>
      <c r="AI216" s="16">
        <v>0</v>
      </c>
      <c r="AJ216" s="16">
        <v>0</v>
      </c>
      <c r="AK216" s="9">
        <f>SUM(AG216:AJ216)</f>
        <v>0</v>
      </c>
      <c r="AM216" s="16">
        <v>0</v>
      </c>
      <c r="AN216" s="16">
        <v>0</v>
      </c>
      <c r="AO216" s="16">
        <v>0</v>
      </c>
      <c r="AP216" s="16">
        <v>0</v>
      </c>
      <c r="AQ216" s="9">
        <f>SUM(AM216:AP216)</f>
        <v>0</v>
      </c>
    </row>
    <row r="217" spans="2:43">
      <c r="B217" s="11" t="s">
        <v>88</v>
      </c>
      <c r="C217" s="11">
        <f>C83</f>
        <v>2500000</v>
      </c>
      <c r="D217" s="11">
        <f>D83</f>
        <v>2560000</v>
      </c>
      <c r="E217" s="11">
        <f>E83</f>
        <v>2620000</v>
      </c>
      <c r="F217" s="11">
        <f>F83</f>
        <v>2680000</v>
      </c>
      <c r="G217" s="11">
        <f>F217</f>
        <v>2680000</v>
      </c>
      <c r="I217" s="11">
        <f>I83</f>
        <v>2740000</v>
      </c>
      <c r="J217" s="11">
        <f>J83</f>
        <v>2825200</v>
      </c>
      <c r="K217" s="11">
        <f>SUM(K215:K216)</f>
        <v>2825200</v>
      </c>
      <c r="L217" s="11">
        <f>SUM(L215:L216)</f>
        <v>2825200</v>
      </c>
      <c r="M217" s="11">
        <f>L217</f>
        <v>2825200</v>
      </c>
      <c r="O217" s="11">
        <f ca="1">SUM(O215:O216)</f>
        <v>23680146.453796558</v>
      </c>
      <c r="P217" s="11">
        <f ca="1">SUM(P215:P216)</f>
        <v>23680146.453796558</v>
      </c>
      <c r="Q217" s="11">
        <f ca="1">SUM(Q215:Q216)</f>
        <v>23680146.453796558</v>
      </c>
      <c r="R217" s="11">
        <f ca="1">SUM(R215:R216)</f>
        <v>23680146.453796558</v>
      </c>
      <c r="S217" s="11">
        <f ca="1">R217</f>
        <v>23680146.453796558</v>
      </c>
      <c r="U217" s="11">
        <f ca="1">SUM(U215:U216)</f>
        <v>23680146.453796558</v>
      </c>
      <c r="V217" s="11">
        <f ca="1">SUM(V215:V216)</f>
        <v>23680146.453796558</v>
      </c>
      <c r="W217" s="11">
        <f ca="1">SUM(W215:W216)</f>
        <v>23680146.453796558</v>
      </c>
      <c r="X217" s="11">
        <f ca="1">SUM(X215:X216)</f>
        <v>23680146.453796558</v>
      </c>
      <c r="Y217" s="11">
        <f ca="1">X217</f>
        <v>23680146.453796558</v>
      </c>
      <c r="AA217" s="11">
        <f ca="1">SUM(AA215:AA216)</f>
        <v>23680146.453796558</v>
      </c>
      <c r="AB217" s="11">
        <f ca="1">SUM(AB215:AB216)</f>
        <v>23680146.453796558</v>
      </c>
      <c r="AC217" s="11">
        <f ca="1">SUM(AC215:AC216)</f>
        <v>23680146.453796558</v>
      </c>
      <c r="AD217" s="11">
        <f ca="1">SUM(AD215:AD216)</f>
        <v>23680146.453796558</v>
      </c>
      <c r="AE217" s="11">
        <f ca="1">AD217</f>
        <v>23680146.453796558</v>
      </c>
      <c r="AG217" s="11">
        <f ca="1">SUM(AG215:AG216)</f>
        <v>23680146.453796558</v>
      </c>
      <c r="AH217" s="11">
        <f ca="1">SUM(AH215:AH216)</f>
        <v>23680146.453796558</v>
      </c>
      <c r="AI217" s="11">
        <f ca="1">SUM(AI215:AI216)</f>
        <v>23680146.453796558</v>
      </c>
      <c r="AJ217" s="11">
        <f ca="1">SUM(AJ215:AJ216)</f>
        <v>23680146.453796558</v>
      </c>
      <c r="AK217" s="11">
        <f ca="1">AJ217</f>
        <v>23680146.453796558</v>
      </c>
      <c r="AM217" s="11">
        <f ca="1">SUM(AM215:AM216)</f>
        <v>23680146.453796558</v>
      </c>
      <c r="AN217" s="11">
        <f ca="1">SUM(AN215:AN216)</f>
        <v>23680146.453796558</v>
      </c>
      <c r="AO217" s="11">
        <f ca="1">SUM(AO215:AO216)</f>
        <v>23680146.453796558</v>
      </c>
      <c r="AP217" s="11">
        <f ca="1">SUM(AP215:AP216)</f>
        <v>23680146.453796558</v>
      </c>
      <c r="AQ217" s="11">
        <f ca="1">AP217</f>
        <v>23680146.453796558</v>
      </c>
    </row>
    <row r="220" spans="2:43">
      <c r="B220" s="8" t="s">
        <v>70</v>
      </c>
    </row>
    <row r="221" spans="2:43">
      <c r="B221" t="s">
        <v>85</v>
      </c>
      <c r="K221" s="9">
        <f>J85</f>
        <v>0</v>
      </c>
      <c r="L221" s="9">
        <f>K85</f>
        <v>0</v>
      </c>
      <c r="M221" s="9">
        <f>I221</f>
        <v>0</v>
      </c>
      <c r="O221" s="9">
        <f>L85</f>
        <v>4949805.1264375709</v>
      </c>
      <c r="P221" s="9">
        <f>O85</f>
        <v>4949805.1264375709</v>
      </c>
      <c r="Q221" s="9">
        <f>P85</f>
        <v>4949805.1264375709</v>
      </c>
      <c r="R221" s="9">
        <f>Q85</f>
        <v>4949805.1264375709</v>
      </c>
      <c r="S221" s="9">
        <f>O221</f>
        <v>4949805.1264375709</v>
      </c>
      <c r="U221" s="9">
        <f>R85</f>
        <v>4949805.1264375709</v>
      </c>
      <c r="V221" s="9">
        <f>U85</f>
        <v>4949805.1264375709</v>
      </c>
      <c r="W221" s="9">
        <f>V85</f>
        <v>4949805.1264375709</v>
      </c>
      <c r="X221" s="9">
        <f>W85</f>
        <v>4949805.1264375709</v>
      </c>
      <c r="Y221" s="9">
        <f>U221</f>
        <v>4949805.1264375709</v>
      </c>
      <c r="AA221" s="9">
        <f>X85</f>
        <v>4949805.1264375709</v>
      </c>
      <c r="AB221" s="9">
        <f>AA85</f>
        <v>4949805.1264375709</v>
      </c>
      <c r="AC221" s="9">
        <f>AB85</f>
        <v>4949805.1264375709</v>
      </c>
      <c r="AD221" s="9">
        <f>AC85</f>
        <v>4949805.1264375709</v>
      </c>
      <c r="AE221" s="9">
        <f>AA221</f>
        <v>4949805.1264375709</v>
      </c>
      <c r="AG221" s="9">
        <f>AD85</f>
        <v>4949805.1264375709</v>
      </c>
      <c r="AH221" s="9">
        <f>AG85</f>
        <v>4949805.1264375709</v>
      </c>
      <c r="AI221" s="9">
        <f>AH85</f>
        <v>4949805.1264375709</v>
      </c>
      <c r="AJ221" s="9">
        <f>AI85</f>
        <v>4949805.1264375709</v>
      </c>
      <c r="AK221" s="9">
        <f>AG221</f>
        <v>4949805.1264375709</v>
      </c>
      <c r="AM221" s="9">
        <f>AJ85</f>
        <v>4949805.1264375709</v>
      </c>
      <c r="AN221" s="9">
        <f>AM85</f>
        <v>4949805.1264375709</v>
      </c>
      <c r="AO221" s="9">
        <f>AN85</f>
        <v>4949805.1264375709</v>
      </c>
      <c r="AP221" s="9">
        <f>AO85</f>
        <v>4949805.1264375709</v>
      </c>
      <c r="AQ221" s="9">
        <f>AM221</f>
        <v>4949805.1264375709</v>
      </c>
    </row>
    <row r="222" spans="2:43">
      <c r="B222" s="9" t="s">
        <v>86</v>
      </c>
      <c r="K222" s="16">
        <v>0</v>
      </c>
      <c r="L222" s="16">
        <v>0</v>
      </c>
      <c r="M222" s="9">
        <f>SUM(I222:L222)</f>
        <v>0</v>
      </c>
      <c r="O222" s="16">
        <v>0</v>
      </c>
      <c r="P222" s="16">
        <v>0</v>
      </c>
      <c r="Q222" s="16">
        <v>0</v>
      </c>
      <c r="R222" s="16">
        <v>0</v>
      </c>
      <c r="S222" s="9">
        <f>SUM(O222:R222)</f>
        <v>0</v>
      </c>
      <c r="U222" s="16">
        <v>0</v>
      </c>
      <c r="V222" s="16">
        <v>0</v>
      </c>
      <c r="W222" s="16">
        <v>0</v>
      </c>
      <c r="X222" s="16">
        <v>0</v>
      </c>
      <c r="Y222" s="9">
        <f>SUM(U222:X222)</f>
        <v>0</v>
      </c>
      <c r="AA222" s="16">
        <v>0</v>
      </c>
      <c r="AB222" s="16">
        <v>0</v>
      </c>
      <c r="AC222" s="16">
        <v>0</v>
      </c>
      <c r="AD222" s="16">
        <v>0</v>
      </c>
      <c r="AE222" s="9">
        <f>SUM(AA222:AD222)</f>
        <v>0</v>
      </c>
      <c r="AG222" s="16">
        <v>0</v>
      </c>
      <c r="AH222" s="16">
        <v>0</v>
      </c>
      <c r="AI222" s="16">
        <v>0</v>
      </c>
      <c r="AJ222" s="16">
        <v>0</v>
      </c>
      <c r="AK222" s="9">
        <f>SUM(AG222:AJ222)</f>
        <v>0</v>
      </c>
      <c r="AM222" s="16">
        <v>0</v>
      </c>
      <c r="AN222" s="16">
        <v>0</v>
      </c>
      <c r="AO222" s="16">
        <v>0</v>
      </c>
      <c r="AP222" s="16">
        <v>0</v>
      </c>
      <c r="AQ222" s="9">
        <f>SUM(AM222:AP222)</f>
        <v>0</v>
      </c>
    </row>
    <row r="223" spans="2:43">
      <c r="B223" s="11" t="s">
        <v>88</v>
      </c>
      <c r="C223" s="11">
        <f>C85</f>
        <v>0</v>
      </c>
      <c r="D223" s="11">
        <f>D85</f>
        <v>0</v>
      </c>
      <c r="E223" s="11">
        <f>E85</f>
        <v>0</v>
      </c>
      <c r="F223" s="11">
        <f>F85</f>
        <v>0</v>
      </c>
      <c r="G223" s="11">
        <f>F223</f>
        <v>0</v>
      </c>
      <c r="I223" s="11">
        <f>I85</f>
        <v>0</v>
      </c>
      <c r="J223" s="11">
        <f>J85</f>
        <v>0</v>
      </c>
      <c r="K223" s="11">
        <f>SUM(K221:K222)</f>
        <v>0</v>
      </c>
      <c r="L223" s="11">
        <f>SUM(L221:L222)</f>
        <v>0</v>
      </c>
      <c r="M223" s="11">
        <f>L223</f>
        <v>0</v>
      </c>
      <c r="O223" s="11">
        <f>SUM(O221:O222)</f>
        <v>4949805.1264375709</v>
      </c>
      <c r="P223" s="11">
        <f>SUM(P221:P222)</f>
        <v>4949805.1264375709</v>
      </c>
      <c r="Q223" s="11">
        <f>SUM(Q221:Q222)</f>
        <v>4949805.1264375709</v>
      </c>
      <c r="R223" s="11">
        <f>SUM(R221:R222)</f>
        <v>4949805.1264375709</v>
      </c>
      <c r="S223" s="11">
        <f>R223</f>
        <v>4949805.1264375709</v>
      </c>
      <c r="U223" s="11">
        <f>SUM(U221:U222)</f>
        <v>4949805.1264375709</v>
      </c>
      <c r="V223" s="11">
        <f>SUM(V221:V222)</f>
        <v>4949805.1264375709</v>
      </c>
      <c r="W223" s="11">
        <f>SUM(W221:W222)</f>
        <v>4949805.1264375709</v>
      </c>
      <c r="X223" s="11">
        <f>SUM(X221:X222)</f>
        <v>4949805.1264375709</v>
      </c>
      <c r="Y223" s="11">
        <f>X223</f>
        <v>4949805.1264375709</v>
      </c>
      <c r="AA223" s="11">
        <f>SUM(AA221:AA222)</f>
        <v>4949805.1264375709</v>
      </c>
      <c r="AB223" s="11">
        <f>SUM(AB221:AB222)</f>
        <v>4949805.1264375709</v>
      </c>
      <c r="AC223" s="11">
        <f>SUM(AC221:AC222)</f>
        <v>4949805.1264375709</v>
      </c>
      <c r="AD223" s="11">
        <f>SUM(AD221:AD222)</f>
        <v>4949805.1264375709</v>
      </c>
      <c r="AE223" s="11">
        <f>AD223</f>
        <v>4949805.1264375709</v>
      </c>
      <c r="AG223" s="11">
        <f>SUM(AG221:AG222)</f>
        <v>4949805.1264375709</v>
      </c>
      <c r="AH223" s="11">
        <f>SUM(AH221:AH222)</f>
        <v>4949805.1264375709</v>
      </c>
      <c r="AI223" s="11">
        <f>SUM(AI221:AI222)</f>
        <v>4949805.1264375709</v>
      </c>
      <c r="AJ223" s="11">
        <f>SUM(AJ221:AJ222)</f>
        <v>4949805.1264375709</v>
      </c>
      <c r="AK223" s="11">
        <f>AJ223</f>
        <v>4949805.1264375709</v>
      </c>
      <c r="AM223" s="11">
        <f>SUM(AM221:AM222)</f>
        <v>4949805.1264375709</v>
      </c>
      <c r="AN223" s="11">
        <f>SUM(AN221:AN222)</f>
        <v>4949805.1264375709</v>
      </c>
      <c r="AO223" s="11">
        <f>SUM(AO221:AO222)</f>
        <v>4949805.1264375709</v>
      </c>
      <c r="AP223" s="11">
        <f>SUM(AP221:AP222)</f>
        <v>4949805.1264375709</v>
      </c>
      <c r="AQ223" s="11">
        <f>AP223</f>
        <v>4949805.1264375709</v>
      </c>
    </row>
    <row r="227" spans="2:43">
      <c r="B227" s="7" t="s">
        <v>107</v>
      </c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</row>
    <row r="229" spans="2:43">
      <c r="B229" s="8" t="s">
        <v>108</v>
      </c>
    </row>
    <row r="230" spans="2:43">
      <c r="B230" t="s">
        <v>40</v>
      </c>
      <c r="C230" s="16">
        <v>280400</v>
      </c>
      <c r="D230" s="16">
        <v>333600</v>
      </c>
      <c r="E230" s="16">
        <v>424000</v>
      </c>
      <c r="F230" s="16">
        <v>536000</v>
      </c>
      <c r="G230" s="9">
        <v>1574000</v>
      </c>
      <c r="I230" s="16">
        <v>653600</v>
      </c>
      <c r="J230" s="16">
        <v>808800</v>
      </c>
      <c r="K230" s="9">
        <f ca="1">K46</f>
        <v>1115476.4280358478</v>
      </c>
      <c r="L230" s="9">
        <f ca="1">L46</f>
        <v>1293318.5193210815</v>
      </c>
      <c r="M230" s="9">
        <f t="shared" ref="M230:M240" ca="1" si="41">SUM(I230:L230)</f>
        <v>3871194.9473569291</v>
      </c>
      <c r="O230" s="9">
        <f ca="1">O46</f>
        <v>946948.54194603022</v>
      </c>
      <c r="P230" s="9">
        <f ca="1">P46</f>
        <v>1131103.353672815</v>
      </c>
      <c r="Q230" s="9">
        <f ca="1">Q46</f>
        <v>1259668.4333411148</v>
      </c>
      <c r="R230" s="9">
        <f ca="1">R46</f>
        <v>1433775.767962609</v>
      </c>
      <c r="S230" s="9">
        <f t="shared" ref="S230:S240" ca="1" si="42">SUM(O230:R230)</f>
        <v>4771496.096922569</v>
      </c>
      <c r="U230" s="9">
        <f ca="1">U46</f>
        <v>1554993.0969731645</v>
      </c>
      <c r="V230" s="9">
        <f ca="1">V46</f>
        <v>1742446.0436604305</v>
      </c>
      <c r="W230" s="9">
        <f ca="1">W46</f>
        <v>1855011.3335386333</v>
      </c>
      <c r="X230" s="9">
        <f ca="1">X46</f>
        <v>2030799.2144118797</v>
      </c>
      <c r="Y230" s="9">
        <f t="shared" ref="Y230:Y240" ca="1" si="43">SUM(U230:X230)</f>
        <v>7183249.6885841088</v>
      </c>
      <c r="AA230" s="9">
        <f ca="1">AA46</f>
        <v>2152365.9496191847</v>
      </c>
      <c r="AB230" s="9">
        <f ca="1">AB46</f>
        <v>2329770.8266317439</v>
      </c>
      <c r="AC230" s="9">
        <f ca="1">AC46</f>
        <v>2437543.9801244242</v>
      </c>
      <c r="AD230" s="9">
        <f ca="1">AD46</f>
        <v>2613813.8255663794</v>
      </c>
      <c r="AE230" s="9">
        <f t="shared" ref="AE230:AE240" ca="1" si="44">SUM(AA230:AD230)</f>
        <v>9533494.5819417313</v>
      </c>
      <c r="AG230" s="9">
        <f ca="1">AG46</f>
        <v>2745944.7350722346</v>
      </c>
      <c r="AH230" s="9">
        <f ca="1">AH46</f>
        <v>2947032.1220668955</v>
      </c>
      <c r="AI230" s="9">
        <f ca="1">AI46</f>
        <v>3021508.5636438909</v>
      </c>
      <c r="AJ230" s="9">
        <f ca="1">AJ46</f>
        <v>3145301.1920864452</v>
      </c>
      <c r="AK230" s="9">
        <f t="shared" ref="AK230:AK240" ca="1" si="45">SUM(AG230:AJ230)</f>
        <v>11859786.612869466</v>
      </c>
      <c r="AM230" s="9">
        <f ca="1">AM46</f>
        <v>3208239.7238825206</v>
      </c>
      <c r="AN230" s="9">
        <f ca="1">AN46</f>
        <v>3329555.7929858882</v>
      </c>
      <c r="AO230" s="9">
        <f ca="1">AO46</f>
        <v>3361250.872446314</v>
      </c>
      <c r="AP230" s="9">
        <f ca="1">AP46</f>
        <v>3475139.7877118699</v>
      </c>
      <c r="AQ230" s="9">
        <f t="shared" ref="AQ230:AQ240" ca="1" si="46">SUM(AM230:AP230)</f>
        <v>13374186.177026592</v>
      </c>
    </row>
    <row r="231" spans="2:43">
      <c r="B231" t="s">
        <v>26</v>
      </c>
      <c r="C231" s="16">
        <v>0</v>
      </c>
      <c r="D231" s="16">
        <v>0</v>
      </c>
      <c r="E231" s="16">
        <v>0</v>
      </c>
      <c r="F231" s="16">
        <v>0</v>
      </c>
      <c r="G231" s="9">
        <v>0</v>
      </c>
      <c r="I231" s="16">
        <v>0</v>
      </c>
      <c r="J231" s="16">
        <v>0</v>
      </c>
      <c r="K231" s="9">
        <f>-K152</f>
        <v>0</v>
      </c>
      <c r="L231" s="9">
        <f>-L152</f>
        <v>0</v>
      </c>
      <c r="M231" s="9">
        <f t="shared" si="41"/>
        <v>0</v>
      </c>
      <c r="O231" s="9">
        <f>-O152</f>
        <v>0</v>
      </c>
      <c r="P231" s="9">
        <f>-P152</f>
        <v>0</v>
      </c>
      <c r="Q231" s="9">
        <f>-Q152</f>
        <v>0</v>
      </c>
      <c r="R231" s="9">
        <f>-R152</f>
        <v>0</v>
      </c>
      <c r="S231" s="9">
        <f t="shared" si="42"/>
        <v>0</v>
      </c>
      <c r="U231" s="9">
        <f>-U152</f>
        <v>0</v>
      </c>
      <c r="V231" s="9">
        <f>-V152</f>
        <v>0</v>
      </c>
      <c r="W231" s="9">
        <f>-W152</f>
        <v>0</v>
      </c>
      <c r="X231" s="9">
        <f>-X152</f>
        <v>0</v>
      </c>
      <c r="Y231" s="9">
        <f t="shared" si="43"/>
        <v>0</v>
      </c>
      <c r="AA231" s="9">
        <f>-AA152</f>
        <v>0</v>
      </c>
      <c r="AB231" s="9">
        <f>-AB152</f>
        <v>0</v>
      </c>
      <c r="AC231" s="9">
        <f>-AC152</f>
        <v>0</v>
      </c>
      <c r="AD231" s="9">
        <f>-AD152</f>
        <v>0</v>
      </c>
      <c r="AE231" s="9">
        <f t="shared" si="44"/>
        <v>0</v>
      </c>
      <c r="AG231" s="9">
        <f>-AG152</f>
        <v>0</v>
      </c>
      <c r="AH231" s="9">
        <f>-AH152</f>
        <v>0</v>
      </c>
      <c r="AI231" s="9">
        <f>-AI152</f>
        <v>0</v>
      </c>
      <c r="AJ231" s="9">
        <f>-AJ152</f>
        <v>0</v>
      </c>
      <c r="AK231" s="9">
        <f t="shared" si="45"/>
        <v>0</v>
      </c>
      <c r="AM231" s="9">
        <f>-AM152</f>
        <v>0</v>
      </c>
      <c r="AN231" s="9">
        <f>-AN152</f>
        <v>0</v>
      </c>
      <c r="AO231" s="9">
        <f>-AO152</f>
        <v>0</v>
      </c>
      <c r="AP231" s="9">
        <f>-AP152</f>
        <v>0</v>
      </c>
      <c r="AQ231" s="9">
        <f t="shared" si="46"/>
        <v>0</v>
      </c>
    </row>
    <row r="232" spans="2:43">
      <c r="B232" t="s">
        <v>109</v>
      </c>
      <c r="C232" s="16">
        <v>60000</v>
      </c>
      <c r="D232" s="16">
        <v>60000</v>
      </c>
      <c r="E232" s="16">
        <v>60000</v>
      </c>
      <c r="F232" s="16">
        <v>60000</v>
      </c>
      <c r="G232" s="9">
        <v>240000</v>
      </c>
      <c r="I232" s="16">
        <v>60000</v>
      </c>
      <c r="J232" s="16">
        <v>65000</v>
      </c>
      <c r="K232" s="9">
        <f>0</f>
        <v>0</v>
      </c>
      <c r="L232" s="9">
        <f>0</f>
        <v>0</v>
      </c>
      <c r="M232" s="9">
        <f t="shared" si="41"/>
        <v>125000</v>
      </c>
      <c r="O232" s="9">
        <f>0</f>
        <v>0</v>
      </c>
      <c r="P232" s="9">
        <f>0</f>
        <v>0</v>
      </c>
      <c r="Q232" s="9">
        <f>0</f>
        <v>0</v>
      </c>
      <c r="R232" s="9">
        <f>0</f>
        <v>0</v>
      </c>
      <c r="S232" s="9">
        <f t="shared" si="42"/>
        <v>0</v>
      </c>
      <c r="U232" s="9">
        <f>0</f>
        <v>0</v>
      </c>
      <c r="V232" s="9">
        <f>0</f>
        <v>0</v>
      </c>
      <c r="W232" s="9">
        <f>0</f>
        <v>0</v>
      </c>
      <c r="X232" s="9">
        <f>0</f>
        <v>0</v>
      </c>
      <c r="Y232" s="9">
        <f t="shared" si="43"/>
        <v>0</v>
      </c>
      <c r="AA232" s="9">
        <f>0</f>
        <v>0</v>
      </c>
      <c r="AB232" s="9">
        <f>0</f>
        <v>0</v>
      </c>
      <c r="AC232" s="9">
        <f>0</f>
        <v>0</v>
      </c>
      <c r="AD232" s="9">
        <f>0</f>
        <v>0</v>
      </c>
      <c r="AE232" s="9">
        <f t="shared" si="44"/>
        <v>0</v>
      </c>
      <c r="AG232" s="9">
        <f>0</f>
        <v>0</v>
      </c>
      <c r="AH232" s="9">
        <f>0</f>
        <v>0</v>
      </c>
      <c r="AI232" s="9">
        <f>0</f>
        <v>0</v>
      </c>
      <c r="AJ232" s="9">
        <f>0</f>
        <v>0</v>
      </c>
      <c r="AK232" s="9">
        <f t="shared" si="45"/>
        <v>0</v>
      </c>
      <c r="AM232" s="9">
        <f>0</f>
        <v>0</v>
      </c>
      <c r="AN232" s="9">
        <f>0</f>
        <v>0</v>
      </c>
      <c r="AO232" s="9">
        <f>0</f>
        <v>0</v>
      </c>
      <c r="AP232" s="9">
        <f>0</f>
        <v>0</v>
      </c>
      <c r="AQ232" s="9">
        <f t="shared" si="46"/>
        <v>0</v>
      </c>
    </row>
    <row r="233" spans="2:43">
      <c r="B233" t="s">
        <v>110</v>
      </c>
      <c r="C233" s="9">
        <f>C234+C235+C236+C237+C238+C239</f>
        <v>55000</v>
      </c>
      <c r="D233" s="9">
        <f>D234+D235+D236+D237+D238+D239</f>
        <v>10000</v>
      </c>
      <c r="E233" s="9">
        <f>E234+E235+E236+E237+E238+E239</f>
        <v>14000</v>
      </c>
      <c r="F233" s="9">
        <f>F234+F235+F236+F237+F238+F239</f>
        <v>15000</v>
      </c>
      <c r="G233" s="9">
        <f>SUM(C233:F233)</f>
        <v>94000</v>
      </c>
      <c r="I233" s="9">
        <f>I234+I235+I236+I237+I238+I239</f>
        <v>13000</v>
      </c>
      <c r="J233" s="9">
        <f>J234+J235+J236+J237+J238+J239</f>
        <v>13000</v>
      </c>
      <c r="K233" s="9">
        <f>K234+K235+K236+K237+K238+K239</f>
        <v>-313787.4750000526</v>
      </c>
      <c r="L233" s="9">
        <f>L234+L235+L236+L237+L238+L239</f>
        <v>-175441.75640673505</v>
      </c>
      <c r="M233" s="9">
        <f t="shared" si="41"/>
        <v>-463229.23140678764</v>
      </c>
      <c r="O233" s="9">
        <f>O234+O235+O236+O237+O238+O239</f>
        <v>-157424.81713332143</v>
      </c>
      <c r="P233" s="9">
        <f>P234+P235+P236+P237+P238+P239</f>
        <v>-128294.40079629922</v>
      </c>
      <c r="Q233" s="9">
        <f>Q234+Q235+Q236+Q237+Q238+Q239</f>
        <v>-129576.74767811247</v>
      </c>
      <c r="R233" s="9">
        <f>R234+R235+R236+R237+R238+R239</f>
        <v>-124856.99053107435</v>
      </c>
      <c r="S233" s="9">
        <f t="shared" si="42"/>
        <v>-540152.95613880747</v>
      </c>
      <c r="U233" s="9">
        <f>U234+U235+U236+U237+U238+U239</f>
        <v>-122808.48733765888</v>
      </c>
      <c r="V233" s="9">
        <f>V234+V235+V236+V237+V238+V239</f>
        <v>-120759.98414424027</v>
      </c>
      <c r="W233" s="9">
        <f>W234+W235+W236+W237+W238+W239</f>
        <v>-114926.1950817277</v>
      </c>
      <c r="X233" s="9">
        <f>X234+X235+X236+X237+X238+X239</f>
        <v>-112773.90009494161</v>
      </c>
      <c r="Y233" s="9">
        <f t="shared" si="43"/>
        <v>-471268.56665856845</v>
      </c>
      <c r="AA233" s="9">
        <f>AA234+AA235+AA236+AA237+AA238+AA239</f>
        <v>-110773.83307176374</v>
      </c>
      <c r="AB233" s="9">
        <f>AB234+AB235+AB236+AB237+AB238+AB239</f>
        <v>-106240.90115278657</v>
      </c>
      <c r="AC233" s="9">
        <f>AC234+AC235+AC236+AC237+AC238+AC239</f>
        <v>-102863.17105897877</v>
      </c>
      <c r="AD233" s="9">
        <f>AD234+AD235+AD236+AD237+AD238+AD239</f>
        <v>-100748.93306309544</v>
      </c>
      <c r="AE233" s="9">
        <f t="shared" si="44"/>
        <v>-420626.83834662451</v>
      </c>
      <c r="AG233" s="9">
        <f>AG234+AG235+AG236+AG237+AG238+AG239</f>
        <v>-98802.145827179193</v>
      </c>
      <c r="AH233" s="9">
        <f>AH234+AH235+AH236+AH237+AH238+AH239</f>
        <v>-96855.358591262368</v>
      </c>
      <c r="AI233" s="9">
        <f>AI234+AI235+AI236+AI237+AI238+AI239</f>
        <v>-93393.141977652209</v>
      </c>
      <c r="AJ233" s="9">
        <f>AJ234+AJ235+AJ236+AJ237+AJ238+AJ239</f>
        <v>-91320.766671761754</v>
      </c>
      <c r="AK233" s="9">
        <f t="shared" si="45"/>
        <v>-380371.41306785552</v>
      </c>
      <c r="AM233" s="9">
        <f>AM234+AM235+AM236+AM237+AM238+AM239</f>
        <v>-89432.587201831746</v>
      </c>
      <c r="AN233" s="9">
        <f>AN234+AN235+AN236+AN237+AN238+AN239</f>
        <v>-87544.40773190558</v>
      </c>
      <c r="AO233" s="9">
        <f>AO234+AO235+AO236+AO237+AO238+AO239</f>
        <v>-83989.255946512683</v>
      </c>
      <c r="AP233" s="9">
        <f>AP234+AP235+AP236+AP237+AP238+AP239</f>
        <v>-81962.929599612835</v>
      </c>
      <c r="AQ233" s="9">
        <f t="shared" si="46"/>
        <v>-342929.18047986284</v>
      </c>
    </row>
    <row r="234" spans="2:43" hidden="1" outlineLevel="1">
      <c r="B234" t="s">
        <v>111</v>
      </c>
      <c r="C234" s="16">
        <v>-85000</v>
      </c>
      <c r="D234" s="16">
        <v>-160000</v>
      </c>
      <c r="E234" s="16">
        <v>-170000</v>
      </c>
      <c r="F234" s="16">
        <v>-184000</v>
      </c>
      <c r="G234" s="9">
        <v>-599000</v>
      </c>
      <c r="I234" s="16">
        <v>-204000</v>
      </c>
      <c r="J234" s="16">
        <v>-242000</v>
      </c>
      <c r="K234" s="9">
        <f>-(K55-J55)</f>
        <v>-387894.45707214111</v>
      </c>
      <c r="L234" s="18">
        <f>-(Transaction!C51-K55)</f>
        <v>-212630.18411844503</v>
      </c>
      <c r="M234" s="9">
        <f t="shared" si="41"/>
        <v>-1046524.6411905861</v>
      </c>
      <c r="O234" s="9">
        <f>-(O55-L55)</f>
        <v>-193042.24080504524</v>
      </c>
      <c r="P234" s="9">
        <f>-(P55-O55)</f>
        <v>-161662.36510364944</v>
      </c>
      <c r="Q234" s="9">
        <f>-(Q55-P55)</f>
        <v>-157729.25895724958</v>
      </c>
      <c r="R234" s="9">
        <f>-(R55-Q55)</f>
        <v>-151984.0630744989</v>
      </c>
      <c r="S234" s="9">
        <f t="shared" si="42"/>
        <v>-664417.92794044316</v>
      </c>
      <c r="U234" s="9">
        <f>-(U55-R55)</f>
        <v>-149490.4915313106</v>
      </c>
      <c r="V234" s="9">
        <f>-(V55-U55)</f>
        <v>-146996.91998811951</v>
      </c>
      <c r="W234" s="9">
        <f>-(W55-V55)</f>
        <v>-139895.65188075136</v>
      </c>
      <c r="X234" s="9">
        <f>-(X55-W55)</f>
        <v>-137275.73820483126</v>
      </c>
      <c r="Y234" s="9">
        <f t="shared" si="43"/>
        <v>-573658.80160501273</v>
      </c>
      <c r="AA234" s="9">
        <f>-(AA55-X55)</f>
        <v>-134841.1263235826</v>
      </c>
      <c r="AB234" s="9">
        <f>-(AB55-AA55)</f>
        <v>-129323.34627974313</v>
      </c>
      <c r="AC234" s="9">
        <f>-(AC55-AB55)</f>
        <v>-125211.75315674394</v>
      </c>
      <c r="AD234" s="9">
        <f>-(AD55-AC55)</f>
        <v>-122638.1649294924</v>
      </c>
      <c r="AE234" s="9">
        <f t="shared" si="44"/>
        <v>-512014.39068956207</v>
      </c>
      <c r="AG234" s="9">
        <f>-(AG55-AD55)</f>
        <v>-120268.4086763775</v>
      </c>
      <c r="AH234" s="9">
        <f>-(AH55-AG55)</f>
        <v>-117898.65242326166</v>
      </c>
      <c r="AI234" s="9">
        <f>-(AI55-AH55)</f>
        <v>-113684.21680422034</v>
      </c>
      <c r="AJ234" s="9">
        <f>-(AJ55-AI55)</f>
        <v>-111161.58657050412</v>
      </c>
      <c r="AK234" s="9">
        <f t="shared" si="45"/>
        <v>-463012.86447436363</v>
      </c>
      <c r="AM234" s="9">
        <f>-(AM55-AJ55)</f>
        <v>-108863.17150833458</v>
      </c>
      <c r="AN234" s="9">
        <f>-(AN55-AM55)</f>
        <v>-106564.75644616876</v>
      </c>
      <c r="AO234" s="9">
        <f>-(AO55-AN55)</f>
        <v>-102237.19408148061</v>
      </c>
      <c r="AP234" s="9">
        <f>-(AP55-AO55)</f>
        <v>-99770.617640651762</v>
      </c>
      <c r="AQ234" s="9">
        <f t="shared" si="46"/>
        <v>-417435.73967663571</v>
      </c>
    </row>
    <row r="235" spans="2:43" hidden="1" outlineLevel="1">
      <c r="B235" t="s">
        <v>112</v>
      </c>
      <c r="C235" s="16">
        <v>-10000</v>
      </c>
      <c r="D235" s="16">
        <v>-15000</v>
      </c>
      <c r="E235" s="16">
        <v>-15000</v>
      </c>
      <c r="F235" s="16">
        <v>-15000</v>
      </c>
      <c r="G235" s="9">
        <v>-55000</v>
      </c>
      <c r="I235" s="16">
        <v>-15000</v>
      </c>
      <c r="J235" s="16">
        <v>-15000</v>
      </c>
      <c r="K235" s="9">
        <f>-K134-K135</f>
        <v>0</v>
      </c>
      <c r="L235" s="9">
        <f>-L134-L135</f>
        <v>0</v>
      </c>
      <c r="M235" s="9">
        <f t="shared" si="41"/>
        <v>-30000</v>
      </c>
      <c r="O235" s="9">
        <f>-O134-O135</f>
        <v>0</v>
      </c>
      <c r="P235" s="9">
        <f>-P134-P135</f>
        <v>0</v>
      </c>
      <c r="Q235" s="9">
        <f>-Q134-Q135</f>
        <v>0</v>
      </c>
      <c r="R235" s="9">
        <f>-R134-R135</f>
        <v>0</v>
      </c>
      <c r="S235" s="9">
        <f t="shared" si="42"/>
        <v>0</v>
      </c>
      <c r="U235" s="9">
        <f>-U134-U135</f>
        <v>0</v>
      </c>
      <c r="V235" s="9">
        <f>-V134-V135</f>
        <v>0</v>
      </c>
      <c r="W235" s="9">
        <f>-W134-W135</f>
        <v>0</v>
      </c>
      <c r="X235" s="9">
        <f>-X134-X135</f>
        <v>0</v>
      </c>
      <c r="Y235" s="9">
        <f t="shared" si="43"/>
        <v>0</v>
      </c>
      <c r="AA235" s="9">
        <f>-AA134-AA135</f>
        <v>0</v>
      </c>
      <c r="AB235" s="9">
        <f>-AB134-AB135</f>
        <v>0</v>
      </c>
      <c r="AC235" s="9">
        <f>-AC134-AC135</f>
        <v>0</v>
      </c>
      <c r="AD235" s="9">
        <f>-AD134-AD135</f>
        <v>0</v>
      </c>
      <c r="AE235" s="9">
        <f t="shared" si="44"/>
        <v>0</v>
      </c>
      <c r="AG235" s="9">
        <f>-AG134-AG135</f>
        <v>0</v>
      </c>
      <c r="AH235" s="9">
        <f>-AH134-AH135</f>
        <v>0</v>
      </c>
      <c r="AI235" s="9">
        <f>-AI134-AI135</f>
        <v>0</v>
      </c>
      <c r="AJ235" s="9">
        <f>-AJ134-AJ135</f>
        <v>0</v>
      </c>
      <c r="AK235" s="9">
        <f t="shared" si="45"/>
        <v>0</v>
      </c>
      <c r="AM235" s="9">
        <f>-AM134-AM135</f>
        <v>0</v>
      </c>
      <c r="AN235" s="9">
        <f>-AN134-AN135</f>
        <v>0</v>
      </c>
      <c r="AO235" s="9">
        <f>-AO134-AO135</f>
        <v>0</v>
      </c>
      <c r="AP235" s="9">
        <f>-AP134-AP135</f>
        <v>0</v>
      </c>
      <c r="AQ235" s="9">
        <f t="shared" si="46"/>
        <v>0</v>
      </c>
    </row>
    <row r="236" spans="2:43" hidden="1" outlineLevel="1">
      <c r="B236" t="s">
        <v>113</v>
      </c>
      <c r="C236" s="16">
        <v>20000</v>
      </c>
      <c r="D236" s="16">
        <v>25000</v>
      </c>
      <c r="E236" s="16">
        <v>25000</v>
      </c>
      <c r="F236" s="16">
        <v>25000</v>
      </c>
      <c r="G236" s="9">
        <v>95000</v>
      </c>
      <c r="I236" s="16">
        <v>25000</v>
      </c>
      <c r="J236" s="16">
        <v>30000</v>
      </c>
      <c r="K236" s="9">
        <f>+(K67-J67)</f>
        <v>74106.982072088518</v>
      </c>
      <c r="L236" s="18">
        <f>+(Transaction!C63-K67)</f>
        <v>37188.427711709985</v>
      </c>
      <c r="M236" s="9">
        <f t="shared" si="41"/>
        <v>166295.4097837985</v>
      </c>
      <c r="O236" s="9">
        <f>+(O67-L67)</f>
        <v>35617.423671723809</v>
      </c>
      <c r="P236" s="9">
        <f t="shared" ref="P236:R237" si="47">+(P67-O67)</f>
        <v>33367.964307350223</v>
      </c>
      <c r="Q236" s="9">
        <f t="shared" si="47"/>
        <v>28152.511279137107</v>
      </c>
      <c r="R236" s="9">
        <f t="shared" si="47"/>
        <v>27127.072543424554</v>
      </c>
      <c r="S236" s="9">
        <f t="shared" si="42"/>
        <v>124264.97180163569</v>
      </c>
      <c r="U236" s="9">
        <f>+(U67-R67)</f>
        <v>26682.004193651723</v>
      </c>
      <c r="V236" s="9">
        <f t="shared" ref="V236:X237" si="48">+(V67-U67)</f>
        <v>26236.935843879241</v>
      </c>
      <c r="W236" s="9">
        <f t="shared" si="48"/>
        <v>24969.456799023668</v>
      </c>
      <c r="X236" s="9">
        <f t="shared" si="48"/>
        <v>24501.83810988965</v>
      </c>
      <c r="Y236" s="9">
        <f t="shared" si="43"/>
        <v>102390.23494644428</v>
      </c>
      <c r="AA236" s="9">
        <f>+(AA67-X67)</f>
        <v>24067.293251818861</v>
      </c>
      <c r="AB236" s="9">
        <f t="shared" ref="AB236:AD237" si="49">+(AB67-AA67)</f>
        <v>23082.445126956562</v>
      </c>
      <c r="AC236" s="9">
        <f t="shared" si="49"/>
        <v>22348.582097765175</v>
      </c>
      <c r="AD236" s="9">
        <f t="shared" si="49"/>
        <v>21889.231866396964</v>
      </c>
      <c r="AE236" s="9">
        <f t="shared" si="44"/>
        <v>91387.552342937561</v>
      </c>
      <c r="AG236" s="9">
        <f>+(AG67-AD67)</f>
        <v>21466.262849198305</v>
      </c>
      <c r="AH236" s="9">
        <f t="shared" ref="AH236:AJ237" si="50">+(AH67-AG67)</f>
        <v>21043.293831999297</v>
      </c>
      <c r="AI236" s="9">
        <f t="shared" si="50"/>
        <v>20291.074826568132</v>
      </c>
      <c r="AJ236" s="9">
        <f t="shared" si="50"/>
        <v>19840.819898742368</v>
      </c>
      <c r="AK236" s="9">
        <f t="shared" si="45"/>
        <v>82641.451406508102</v>
      </c>
      <c r="AM236" s="9">
        <f>+(AM67-AJ67)</f>
        <v>19430.584306502831</v>
      </c>
      <c r="AN236" s="9">
        <f t="shared" ref="AN236:AP237" si="51">+(AN67-AM67)</f>
        <v>19020.348714263178</v>
      </c>
      <c r="AO236" s="9">
        <f t="shared" si="51"/>
        <v>18247.938134967932</v>
      </c>
      <c r="AP236" s="9">
        <f t="shared" si="51"/>
        <v>17807.688041038928</v>
      </c>
      <c r="AQ236" s="9">
        <f t="shared" si="46"/>
        <v>74506.559196772869</v>
      </c>
    </row>
    <row r="237" spans="2:43" hidden="1" outlineLevel="1">
      <c r="B237" t="s">
        <v>114</v>
      </c>
      <c r="C237" s="16">
        <v>15000</v>
      </c>
      <c r="D237" s="16">
        <v>25000</v>
      </c>
      <c r="E237" s="16">
        <v>25000</v>
      </c>
      <c r="F237" s="16">
        <v>25000</v>
      </c>
      <c r="G237" s="9">
        <v>90000</v>
      </c>
      <c r="I237" s="16">
        <v>25000</v>
      </c>
      <c r="J237" s="16">
        <v>30000</v>
      </c>
      <c r="K237" s="9">
        <f>+(K68-J68)</f>
        <v>0</v>
      </c>
      <c r="L237" s="18">
        <f>+(Transaction!C64-K68)</f>
        <v>0</v>
      </c>
      <c r="M237" s="9">
        <f t="shared" si="41"/>
        <v>55000</v>
      </c>
      <c r="O237" s="9">
        <f>+(O68-L68)</f>
        <v>0</v>
      </c>
      <c r="P237" s="9">
        <f t="shared" si="47"/>
        <v>0</v>
      </c>
      <c r="Q237" s="9">
        <f t="shared" si="47"/>
        <v>0</v>
      </c>
      <c r="R237" s="9">
        <f t="shared" si="47"/>
        <v>0</v>
      </c>
      <c r="S237" s="9">
        <f t="shared" si="42"/>
        <v>0</v>
      </c>
      <c r="U237" s="9">
        <f>+(U68-R68)</f>
        <v>0</v>
      </c>
      <c r="V237" s="9">
        <f t="shared" si="48"/>
        <v>0</v>
      </c>
      <c r="W237" s="9">
        <f t="shared" si="48"/>
        <v>0</v>
      </c>
      <c r="X237" s="9">
        <f t="shared" si="48"/>
        <v>0</v>
      </c>
      <c r="Y237" s="9">
        <f t="shared" si="43"/>
        <v>0</v>
      </c>
      <c r="AA237" s="9">
        <f>+(AA68-X68)</f>
        <v>0</v>
      </c>
      <c r="AB237" s="9">
        <f t="shared" si="49"/>
        <v>0</v>
      </c>
      <c r="AC237" s="9">
        <f t="shared" si="49"/>
        <v>0</v>
      </c>
      <c r="AD237" s="9">
        <f t="shared" si="49"/>
        <v>0</v>
      </c>
      <c r="AE237" s="9">
        <f t="shared" si="44"/>
        <v>0</v>
      </c>
      <c r="AG237" s="9">
        <f>+(AG68-AD68)</f>
        <v>0</v>
      </c>
      <c r="AH237" s="9">
        <f t="shared" si="50"/>
        <v>0</v>
      </c>
      <c r="AI237" s="9">
        <f t="shared" si="50"/>
        <v>0</v>
      </c>
      <c r="AJ237" s="9">
        <f t="shared" si="50"/>
        <v>0</v>
      </c>
      <c r="AK237" s="9">
        <f t="shared" si="45"/>
        <v>0</v>
      </c>
      <c r="AM237" s="9">
        <f>+(AM68-AJ68)</f>
        <v>0</v>
      </c>
      <c r="AN237" s="9">
        <f t="shared" si="51"/>
        <v>0</v>
      </c>
      <c r="AO237" s="9">
        <f t="shared" si="51"/>
        <v>0</v>
      </c>
      <c r="AP237" s="9">
        <f t="shared" si="51"/>
        <v>0</v>
      </c>
      <c r="AQ237" s="9">
        <f t="shared" si="46"/>
        <v>0</v>
      </c>
    </row>
    <row r="238" spans="2:43" hidden="1" outlineLevel="1">
      <c r="B238" t="s">
        <v>115</v>
      </c>
      <c r="C238" s="16">
        <v>120000</v>
      </c>
      <c r="D238" s="16">
        <v>140000</v>
      </c>
      <c r="E238" s="16">
        <v>154000</v>
      </c>
      <c r="F238" s="16">
        <v>169000</v>
      </c>
      <c r="G238" s="9">
        <v>583000</v>
      </c>
      <c r="I238" s="16">
        <v>187000</v>
      </c>
      <c r="J238" s="16">
        <v>215000</v>
      </c>
      <c r="K238" s="9">
        <f>+K141+K142</f>
        <v>0</v>
      </c>
      <c r="L238" s="9">
        <f>+L141+L142</f>
        <v>0</v>
      </c>
      <c r="M238" s="9">
        <f t="shared" si="41"/>
        <v>402000</v>
      </c>
      <c r="O238" s="9">
        <f>+O141+O142</f>
        <v>0</v>
      </c>
      <c r="P238" s="9">
        <f>+P141+P142</f>
        <v>0</v>
      </c>
      <c r="Q238" s="9">
        <f>+Q141+Q142</f>
        <v>0</v>
      </c>
      <c r="R238" s="9">
        <f>+R141+R142</f>
        <v>0</v>
      </c>
      <c r="S238" s="9">
        <f t="shared" si="42"/>
        <v>0</v>
      </c>
      <c r="U238" s="9">
        <f>+U141+U142</f>
        <v>0</v>
      </c>
      <c r="V238" s="9">
        <f>+V141+V142</f>
        <v>0</v>
      </c>
      <c r="W238" s="9">
        <f>+W141+W142</f>
        <v>0</v>
      </c>
      <c r="X238" s="9">
        <f>+X141+X142</f>
        <v>0</v>
      </c>
      <c r="Y238" s="9">
        <f t="shared" si="43"/>
        <v>0</v>
      </c>
      <c r="AA238" s="9">
        <f>+AA141+AA142</f>
        <v>0</v>
      </c>
      <c r="AB238" s="9">
        <f>+AB141+AB142</f>
        <v>0</v>
      </c>
      <c r="AC238" s="9">
        <f>+AC141+AC142</f>
        <v>0</v>
      </c>
      <c r="AD238" s="9">
        <f>+AD141+AD142</f>
        <v>0</v>
      </c>
      <c r="AE238" s="9">
        <f t="shared" si="44"/>
        <v>0</v>
      </c>
      <c r="AG238" s="9">
        <f>+AG141+AG142</f>
        <v>0</v>
      </c>
      <c r="AH238" s="9">
        <f>+AH141+AH142</f>
        <v>0</v>
      </c>
      <c r="AI238" s="9">
        <f>+AI141+AI142</f>
        <v>0</v>
      </c>
      <c r="AJ238" s="9">
        <f>+AJ141+AJ142</f>
        <v>0</v>
      </c>
      <c r="AK238" s="9">
        <f t="shared" si="45"/>
        <v>0</v>
      </c>
      <c r="AM238" s="9">
        <f>+AM141+AM142</f>
        <v>0</v>
      </c>
      <c r="AN238" s="9">
        <f>+AN141+AN142</f>
        <v>0</v>
      </c>
      <c r="AO238" s="9">
        <f>+AO141+AO142</f>
        <v>0</v>
      </c>
      <c r="AP238" s="9">
        <f>+AP141+AP142</f>
        <v>0</v>
      </c>
      <c r="AQ238" s="9">
        <f t="shared" si="46"/>
        <v>0</v>
      </c>
    </row>
    <row r="239" spans="2:43" hidden="1" outlineLevel="1">
      <c r="B239" t="s">
        <v>116</v>
      </c>
      <c r="C239" s="16">
        <v>-5000</v>
      </c>
      <c r="D239" s="16">
        <v>-5000</v>
      </c>
      <c r="E239" s="16">
        <v>-5000</v>
      </c>
      <c r="F239" s="16">
        <v>-5000</v>
      </c>
      <c r="G239" s="9">
        <v>-20000</v>
      </c>
      <c r="I239" s="16">
        <v>-5000</v>
      </c>
      <c r="J239" s="16">
        <v>-5000</v>
      </c>
      <c r="K239" s="9">
        <f>+(K70-J70)-(K57-J57)</f>
        <v>0</v>
      </c>
      <c r="L239" s="18">
        <f>-(Transaction!C53-K57)+(Transaction!C66-K70)</f>
        <v>0</v>
      </c>
      <c r="M239" s="9">
        <f t="shared" si="41"/>
        <v>-10000</v>
      </c>
      <c r="O239" s="9">
        <f>+(O70-L70)-(O57-L57)</f>
        <v>0</v>
      </c>
      <c r="P239" s="9">
        <f>+(P70-O70)-(P57-O57)</f>
        <v>0</v>
      </c>
      <c r="Q239" s="9">
        <f>+(Q70-P70)-(Q57-P57)</f>
        <v>0</v>
      </c>
      <c r="R239" s="9">
        <f>+(R70-Q70)-(R57-Q57)</f>
        <v>0</v>
      </c>
      <c r="S239" s="9">
        <f t="shared" si="42"/>
        <v>0</v>
      </c>
      <c r="U239" s="9">
        <f>+(U70-R70)-(U57-R57)</f>
        <v>0</v>
      </c>
      <c r="V239" s="9">
        <f>+(V70-U70)-(V57-U57)</f>
        <v>0</v>
      </c>
      <c r="W239" s="9">
        <f>+(W70-V70)-(W57-V57)</f>
        <v>0</v>
      </c>
      <c r="X239" s="9">
        <f>+(X70-W70)-(X57-W57)</f>
        <v>0</v>
      </c>
      <c r="Y239" s="9">
        <f t="shared" si="43"/>
        <v>0</v>
      </c>
      <c r="AA239" s="9">
        <f>+(AA70-X70)-(AA57-X57)</f>
        <v>0</v>
      </c>
      <c r="AB239" s="9">
        <f>+(AB70-AA70)-(AB57-AA57)</f>
        <v>0</v>
      </c>
      <c r="AC239" s="9">
        <f>+(AC70-AB70)-(AC57-AB57)</f>
        <v>0</v>
      </c>
      <c r="AD239" s="9">
        <f>+(AD70-AC70)-(AD57-AC57)</f>
        <v>0</v>
      </c>
      <c r="AE239" s="9">
        <f t="shared" si="44"/>
        <v>0</v>
      </c>
      <c r="AG239" s="9">
        <f>+(AG70-AD70)-(AG57-AD57)</f>
        <v>0</v>
      </c>
      <c r="AH239" s="9">
        <f>+(AH70-AG70)-(AH57-AG57)</f>
        <v>0</v>
      </c>
      <c r="AI239" s="9">
        <f>+(AI70-AH70)-(AI57-AH57)</f>
        <v>0</v>
      </c>
      <c r="AJ239" s="9">
        <f>+(AJ70-AI70)-(AJ57-AI57)</f>
        <v>0</v>
      </c>
      <c r="AK239" s="9">
        <f t="shared" si="45"/>
        <v>0</v>
      </c>
      <c r="AM239" s="9">
        <f>+(AM70-AJ70)-(AM57-AJ57)</f>
        <v>0</v>
      </c>
      <c r="AN239" s="9">
        <f>+(AN70-AM70)-(AN57-AM57)</f>
        <v>0</v>
      </c>
      <c r="AO239" s="9">
        <f>+(AO70-AN70)-(AO57-AN57)</f>
        <v>0</v>
      </c>
      <c r="AP239" s="9">
        <f>+(AP70-AO70)-(AP57-AO57)</f>
        <v>0</v>
      </c>
      <c r="AQ239" s="9">
        <f t="shared" si="46"/>
        <v>0</v>
      </c>
    </row>
    <row r="240" spans="2:43" collapsed="1">
      <c r="B240" s="11" t="s">
        <v>117</v>
      </c>
      <c r="C240" s="11">
        <f>SUM(C230,C231,C232,C233)</f>
        <v>395400</v>
      </c>
      <c r="D240" s="11">
        <f>SUM(D230,D231,D232,D233)</f>
        <v>403600</v>
      </c>
      <c r="E240" s="11">
        <f>SUM(E230,E231,E232,E233)</f>
        <v>498000</v>
      </c>
      <c r="F240" s="11">
        <f>SUM(F230,F231,F232,F233)</f>
        <v>611000</v>
      </c>
      <c r="G240" s="11">
        <f>SUM(C240:F240)</f>
        <v>1908000</v>
      </c>
      <c r="I240" s="11">
        <f>SUM(I230,I231,I232,I233)</f>
        <v>726600</v>
      </c>
      <c r="J240" s="11">
        <f>SUM(J230,J231,J232,J233)</f>
        <v>886800</v>
      </c>
      <c r="K240" s="11">
        <f ca="1">SUM(K230,K231,K232,K233)</f>
        <v>801688.95303579525</v>
      </c>
      <c r="L240" s="11">
        <f ca="1">SUM(L230,L231,L232,L233)</f>
        <v>1117876.7629143465</v>
      </c>
      <c r="M240" s="11">
        <f t="shared" ca="1" si="41"/>
        <v>3532965.7159501417</v>
      </c>
      <c r="O240" s="11">
        <f ca="1">SUM(O230,O231,O232,O233)</f>
        <v>789523.7248127088</v>
      </c>
      <c r="P240" s="11">
        <f ca="1">SUM(P230,P231,P232,P233)</f>
        <v>1002808.9528765158</v>
      </c>
      <c r="Q240" s="11">
        <f ca="1">SUM(Q230,Q231,Q232,Q233)</f>
        <v>1130091.6856630023</v>
      </c>
      <c r="R240" s="11">
        <f ca="1">SUM(R230,R231,R232,R233)</f>
        <v>1308918.7774315346</v>
      </c>
      <c r="S240" s="11">
        <f t="shared" ca="1" si="42"/>
        <v>4231343.1407837616</v>
      </c>
      <c r="U240" s="11">
        <f ca="1">SUM(U230,U231,U232,U233)</f>
        <v>1432184.6096355056</v>
      </c>
      <c r="V240" s="11">
        <f ca="1">SUM(V230,V231,V232,V233)</f>
        <v>1621686.0595161901</v>
      </c>
      <c r="W240" s="11">
        <f ca="1">SUM(W230,W231,W232,W233)</f>
        <v>1740085.1384569057</v>
      </c>
      <c r="X240" s="11">
        <f ca="1">SUM(X230,X231,X232,X233)</f>
        <v>1918025.3143169382</v>
      </c>
      <c r="Y240" s="11">
        <f t="shared" ca="1" si="43"/>
        <v>6711981.1219255384</v>
      </c>
      <c r="AA240" s="11">
        <f ca="1">SUM(AA230,AA231,AA232,AA233)</f>
        <v>2041592.1165474211</v>
      </c>
      <c r="AB240" s="11">
        <f ca="1">SUM(AB230,AB231,AB232,AB233)</f>
        <v>2223529.9254789576</v>
      </c>
      <c r="AC240" s="11">
        <f ca="1">SUM(AC230,AC231,AC232,AC233)</f>
        <v>2334680.8090654453</v>
      </c>
      <c r="AD240" s="11">
        <f ca="1">SUM(AD230,AD231,AD232,AD233)</f>
        <v>2513064.8925032839</v>
      </c>
      <c r="AE240" s="11">
        <f t="shared" ca="1" si="44"/>
        <v>9112867.7435951084</v>
      </c>
      <c r="AG240" s="11">
        <f ca="1">SUM(AG230,AG231,AG232,AG233)</f>
        <v>2647142.5892450553</v>
      </c>
      <c r="AH240" s="11">
        <f ca="1">SUM(AH230,AH231,AH232,AH233)</f>
        <v>2850176.7634756332</v>
      </c>
      <c r="AI240" s="11">
        <f ca="1">SUM(AI230,AI231,AI232,AI233)</f>
        <v>2928115.4216662385</v>
      </c>
      <c r="AJ240" s="11">
        <f ca="1">SUM(AJ230,AJ231,AJ232,AJ233)</f>
        <v>3053980.4254146833</v>
      </c>
      <c r="AK240" s="11">
        <f t="shared" ca="1" si="45"/>
        <v>11479415.199801611</v>
      </c>
      <c r="AM240" s="11">
        <f ca="1">SUM(AM230,AM231,AM232,AM233)</f>
        <v>3118807.1366806887</v>
      </c>
      <c r="AN240" s="11">
        <f ca="1">SUM(AN230,AN231,AN232,AN233)</f>
        <v>3242011.3852539826</v>
      </c>
      <c r="AO240" s="11">
        <f ca="1">SUM(AO230,AO231,AO232,AO233)</f>
        <v>3277261.6164998012</v>
      </c>
      <c r="AP240" s="11">
        <f ca="1">SUM(AP230,AP231,AP232,AP233)</f>
        <v>3393176.858112257</v>
      </c>
      <c r="AQ240" s="11">
        <f t="shared" ca="1" si="46"/>
        <v>13031256.99654673</v>
      </c>
    </row>
    <row r="242" spans="2:43">
      <c r="B242" s="8" t="s">
        <v>118</v>
      </c>
    </row>
    <row r="243" spans="2:43">
      <c r="B243" t="s">
        <v>119</v>
      </c>
      <c r="C243" s="16">
        <v>0</v>
      </c>
      <c r="D243" s="16">
        <v>0</v>
      </c>
      <c r="E243" s="16">
        <v>0</v>
      </c>
      <c r="F243" s="16">
        <v>0</v>
      </c>
      <c r="G243" s="9">
        <v>0</v>
      </c>
      <c r="I243" s="16">
        <v>0</v>
      </c>
      <c r="J243" s="16">
        <v>0</v>
      </c>
      <c r="K243" s="9">
        <f>-K151</f>
        <v>0</v>
      </c>
      <c r="L243" s="9">
        <f>-L151</f>
        <v>0</v>
      </c>
      <c r="M243" s="9">
        <f>SUM(I243:L243)</f>
        <v>0</v>
      </c>
      <c r="O243" s="9">
        <f>-O151</f>
        <v>0</v>
      </c>
      <c r="P243" s="9">
        <f>-P151</f>
        <v>0</v>
      </c>
      <c r="Q243" s="9">
        <f>-Q151</f>
        <v>0</v>
      </c>
      <c r="R243" s="9">
        <f>-R151</f>
        <v>0</v>
      </c>
      <c r="S243" s="9">
        <f>SUM(O243:R243)</f>
        <v>0</v>
      </c>
      <c r="U243" s="9">
        <f>-U151</f>
        <v>0</v>
      </c>
      <c r="V243" s="9">
        <f>-V151</f>
        <v>0</v>
      </c>
      <c r="W243" s="9">
        <f>-W151</f>
        <v>0</v>
      </c>
      <c r="X243" s="9">
        <f>-X151</f>
        <v>0</v>
      </c>
      <c r="Y243" s="9">
        <f>SUM(U243:X243)</f>
        <v>0</v>
      </c>
      <c r="AA243" s="9">
        <f>-AA151</f>
        <v>0</v>
      </c>
      <c r="AB243" s="9">
        <f>-AB151</f>
        <v>0</v>
      </c>
      <c r="AC243" s="9">
        <f>-AC151</f>
        <v>0</v>
      </c>
      <c r="AD243" s="9">
        <f>-AD151</f>
        <v>0</v>
      </c>
      <c r="AE243" s="9">
        <f>SUM(AA243:AD243)</f>
        <v>0</v>
      </c>
      <c r="AG243" s="9">
        <f>-AG151</f>
        <v>0</v>
      </c>
      <c r="AH243" s="9">
        <f>-AH151</f>
        <v>0</v>
      </c>
      <c r="AI243" s="9">
        <f>-AI151</f>
        <v>0</v>
      </c>
      <c r="AJ243" s="9">
        <f>-AJ151</f>
        <v>0</v>
      </c>
      <c r="AK243" s="9">
        <f>SUM(AG243:AJ243)</f>
        <v>0</v>
      </c>
      <c r="AM243" s="9">
        <f>-AM151</f>
        <v>0</v>
      </c>
      <c r="AN243" s="9">
        <f>-AN151</f>
        <v>0</v>
      </c>
      <c r="AO243" s="9">
        <f>-AO151</f>
        <v>0</v>
      </c>
      <c r="AP243" s="9">
        <f>-AP151</f>
        <v>0</v>
      </c>
      <c r="AQ243" s="9">
        <f>SUM(AM243:AP243)</f>
        <v>0</v>
      </c>
    </row>
    <row r="244" spans="2:43">
      <c r="B244" t="s">
        <v>120</v>
      </c>
      <c r="C244" s="16">
        <v>0</v>
      </c>
      <c r="D244" s="16">
        <v>0</v>
      </c>
      <c r="E244" s="16">
        <v>0</v>
      </c>
      <c r="F244" s="16">
        <v>0</v>
      </c>
      <c r="G244" s="9">
        <v>0</v>
      </c>
      <c r="I244" s="16">
        <v>0</v>
      </c>
      <c r="J244" s="16">
        <v>0</v>
      </c>
      <c r="K244" s="9">
        <f>-K158-K159</f>
        <v>0</v>
      </c>
      <c r="L244" s="9">
        <f>-L158-L159</f>
        <v>0</v>
      </c>
      <c r="M244" s="9">
        <f>SUM(I244:L244)</f>
        <v>0</v>
      </c>
      <c r="O244" s="9">
        <f>-O158-O159</f>
        <v>0</v>
      </c>
      <c r="P244" s="9">
        <f>-P158-P159</f>
        <v>0</v>
      </c>
      <c r="Q244" s="9">
        <f>-Q158-Q159</f>
        <v>0</v>
      </c>
      <c r="R244" s="9">
        <f>-R158-R159</f>
        <v>0</v>
      </c>
      <c r="S244" s="9">
        <f>SUM(O244:R244)</f>
        <v>0</v>
      </c>
      <c r="U244" s="9">
        <f>-U158-U159</f>
        <v>0</v>
      </c>
      <c r="V244" s="9">
        <f>-V158-V159</f>
        <v>0</v>
      </c>
      <c r="W244" s="9">
        <f>-W158-W159</f>
        <v>0</v>
      </c>
      <c r="X244" s="9">
        <f>-X158-X159</f>
        <v>0</v>
      </c>
      <c r="Y244" s="9">
        <f>SUM(U244:X244)</f>
        <v>0</v>
      </c>
      <c r="AA244" s="9">
        <f>-AA158-AA159</f>
        <v>0</v>
      </c>
      <c r="AB244" s="9">
        <f>-AB158-AB159</f>
        <v>0</v>
      </c>
      <c r="AC244" s="9">
        <f>-AC158-AC159</f>
        <v>0</v>
      </c>
      <c r="AD244" s="9">
        <f>-AD158-AD159</f>
        <v>0</v>
      </c>
      <c r="AE244" s="9">
        <f>SUM(AA244:AD244)</f>
        <v>0</v>
      </c>
      <c r="AG244" s="9">
        <f>-AG158-AG159</f>
        <v>0</v>
      </c>
      <c r="AH244" s="9">
        <f>-AH158-AH159</f>
        <v>0</v>
      </c>
      <c r="AI244" s="9">
        <f>-AI158-AI159</f>
        <v>0</v>
      </c>
      <c r="AJ244" s="9">
        <f>-AJ158-AJ159</f>
        <v>0</v>
      </c>
      <c r="AK244" s="9">
        <f>SUM(AG244:AJ244)</f>
        <v>0</v>
      </c>
      <c r="AM244" s="9">
        <f>-AM158-AM159</f>
        <v>0</v>
      </c>
      <c r="AN244" s="9">
        <f>-AN158-AN159</f>
        <v>0</v>
      </c>
      <c r="AO244" s="9">
        <f>-AO158-AO159</f>
        <v>0</v>
      </c>
      <c r="AP244" s="9">
        <f>-AP158-AP159</f>
        <v>0</v>
      </c>
      <c r="AQ244" s="9">
        <f>SUM(AM244:AP244)</f>
        <v>0</v>
      </c>
    </row>
    <row r="245" spans="2:43">
      <c r="B245" t="s">
        <v>121</v>
      </c>
      <c r="C245" s="16">
        <v>-5000</v>
      </c>
      <c r="D245" s="16">
        <v>-5000</v>
      </c>
      <c r="E245" s="16">
        <v>-5000</v>
      </c>
      <c r="F245" s="16">
        <v>-5000</v>
      </c>
      <c r="G245" s="9">
        <v>-20000</v>
      </c>
      <c r="I245" s="16">
        <v>-5000</v>
      </c>
      <c r="J245" s="16">
        <v>-5000</v>
      </c>
      <c r="K245" s="9">
        <f>-K165-K166-(K63-J63)</f>
        <v>0</v>
      </c>
      <c r="L245" s="18">
        <f>-L165-L166-(Transaction!C59-K63)</f>
        <v>0</v>
      </c>
      <c r="M245" s="9">
        <f>SUM(I245:L245)</f>
        <v>-10000</v>
      </c>
      <c r="O245" s="9">
        <f>-O165-O166-(O63-L63)</f>
        <v>0</v>
      </c>
      <c r="P245" s="9">
        <f>-P165-P166-(P63-O63)</f>
        <v>0</v>
      </c>
      <c r="Q245" s="9">
        <f>-Q165-Q166-(Q63-P63)</f>
        <v>0</v>
      </c>
      <c r="R245" s="9">
        <f>-R165-R166-(R63-Q63)</f>
        <v>0</v>
      </c>
      <c r="S245" s="9">
        <f>SUM(O245:R245)</f>
        <v>0</v>
      </c>
      <c r="U245" s="9">
        <f>-U165-U166-(U63-R63)</f>
        <v>0</v>
      </c>
      <c r="V245" s="9">
        <f>-V165-V166-(V63-U63)</f>
        <v>0</v>
      </c>
      <c r="W245" s="9">
        <f>-W165-W166-(W63-V63)</f>
        <v>0</v>
      </c>
      <c r="X245" s="9">
        <f>-X165-X166-(X63-W63)</f>
        <v>0</v>
      </c>
      <c r="Y245" s="9">
        <f>SUM(U245:X245)</f>
        <v>0</v>
      </c>
      <c r="AA245" s="9">
        <f>-AA165-AA166-(AA63-X63)</f>
        <v>0</v>
      </c>
      <c r="AB245" s="9">
        <f>-AB165-AB166-(AB63-AA63)</f>
        <v>0</v>
      </c>
      <c r="AC245" s="9">
        <f>-AC165-AC166-(AC63-AB63)</f>
        <v>0</v>
      </c>
      <c r="AD245" s="9">
        <f>-AD165-AD166-(AD63-AC63)</f>
        <v>0</v>
      </c>
      <c r="AE245" s="9">
        <f>SUM(AA245:AD245)</f>
        <v>0</v>
      </c>
      <c r="AG245" s="9">
        <f>-AG165-AG166-(AG63-AD63)</f>
        <v>0</v>
      </c>
      <c r="AH245" s="9">
        <f>-AH165-AH166-(AH63-AG63)</f>
        <v>0</v>
      </c>
      <c r="AI245" s="9">
        <f>-AI165-AI166-(AI63-AH63)</f>
        <v>0</v>
      </c>
      <c r="AJ245" s="9">
        <f>-AJ165-AJ166-(AJ63-AI63)</f>
        <v>0</v>
      </c>
      <c r="AK245" s="9">
        <f>SUM(AG245:AJ245)</f>
        <v>0</v>
      </c>
      <c r="AM245" s="9">
        <f>-AM165-AM166-(AM63-AJ63)</f>
        <v>0</v>
      </c>
      <c r="AN245" s="9">
        <f>-AN165-AN166-(AN63-AM63)</f>
        <v>0</v>
      </c>
      <c r="AO245" s="9">
        <f>-AO165-AO166-(AO63-AN63)</f>
        <v>0</v>
      </c>
      <c r="AP245" s="9">
        <f>-AP165-AP166-(AP63-AO63)</f>
        <v>0</v>
      </c>
      <c r="AQ245" s="9">
        <f>SUM(AM245:AP245)</f>
        <v>0</v>
      </c>
    </row>
    <row r="246" spans="2:43">
      <c r="B246" s="11" t="s">
        <v>122</v>
      </c>
      <c r="C246" s="11">
        <f>SUM(C243,C244,C245)</f>
        <v>-5000</v>
      </c>
      <c r="D246" s="11">
        <f>SUM(D243,D244,D245)</f>
        <v>-5000</v>
      </c>
      <c r="E246" s="11">
        <f>SUM(E243,E244,E245)</f>
        <v>-5000</v>
      </c>
      <c r="F246" s="11">
        <f>SUM(F243,F244,F245)</f>
        <v>-5000</v>
      </c>
      <c r="G246" s="11">
        <f>SUM(C246:F246)</f>
        <v>-20000</v>
      </c>
      <c r="I246" s="11">
        <f>SUM(I243,I244,I245)</f>
        <v>-5000</v>
      </c>
      <c r="J246" s="11">
        <f>SUM(J243,J244,J245)</f>
        <v>-5000</v>
      </c>
      <c r="K246" s="11">
        <f>SUM(K243,K244,K245)</f>
        <v>0</v>
      </c>
      <c r="L246" s="11">
        <f>SUM(L243,L244,L245)</f>
        <v>0</v>
      </c>
      <c r="M246" s="11">
        <f>SUM(I246:L246)</f>
        <v>-10000</v>
      </c>
      <c r="O246" s="11">
        <f>SUM(O243,O244,O245)</f>
        <v>0</v>
      </c>
      <c r="P246" s="11">
        <f>SUM(P243,P244,P245)</f>
        <v>0</v>
      </c>
      <c r="Q246" s="11">
        <f>SUM(Q243,Q244,Q245)</f>
        <v>0</v>
      </c>
      <c r="R246" s="11">
        <f>SUM(R243,R244,R245)</f>
        <v>0</v>
      </c>
      <c r="S246" s="11">
        <f>SUM(O246:R246)</f>
        <v>0</v>
      </c>
      <c r="U246" s="11">
        <f>SUM(U243,U244,U245)</f>
        <v>0</v>
      </c>
      <c r="V246" s="11">
        <f>SUM(V243,V244,V245)</f>
        <v>0</v>
      </c>
      <c r="W246" s="11">
        <f>SUM(W243,W244,W245)</f>
        <v>0</v>
      </c>
      <c r="X246" s="11">
        <f>SUM(X243,X244,X245)</f>
        <v>0</v>
      </c>
      <c r="Y246" s="11">
        <f>SUM(U246:X246)</f>
        <v>0</v>
      </c>
      <c r="AA246" s="11">
        <f>SUM(AA243,AA244,AA245)</f>
        <v>0</v>
      </c>
      <c r="AB246" s="11">
        <f>SUM(AB243,AB244,AB245)</f>
        <v>0</v>
      </c>
      <c r="AC246" s="11">
        <f>SUM(AC243,AC244,AC245)</f>
        <v>0</v>
      </c>
      <c r="AD246" s="11">
        <f>SUM(AD243,AD244,AD245)</f>
        <v>0</v>
      </c>
      <c r="AE246" s="11">
        <f>SUM(AA246:AD246)</f>
        <v>0</v>
      </c>
      <c r="AG246" s="11">
        <f>SUM(AG243,AG244,AG245)</f>
        <v>0</v>
      </c>
      <c r="AH246" s="11">
        <f>SUM(AH243,AH244,AH245)</f>
        <v>0</v>
      </c>
      <c r="AI246" s="11">
        <f>SUM(AI243,AI244,AI245)</f>
        <v>0</v>
      </c>
      <c r="AJ246" s="11">
        <f>SUM(AJ243,AJ244,AJ245)</f>
        <v>0</v>
      </c>
      <c r="AK246" s="11">
        <f>SUM(AG246:AJ246)</f>
        <v>0</v>
      </c>
      <c r="AM246" s="11">
        <f>SUM(AM243,AM244,AM245)</f>
        <v>0</v>
      </c>
      <c r="AN246" s="11">
        <f>SUM(AN243,AN244,AN245)</f>
        <v>0</v>
      </c>
      <c r="AO246" s="11">
        <f>SUM(AO243,AO244,AO245)</f>
        <v>0</v>
      </c>
      <c r="AP246" s="11">
        <f>SUM(AP243,AP244,AP245)</f>
        <v>0</v>
      </c>
      <c r="AQ246" s="11">
        <f>SUM(AM246:AP246)</f>
        <v>0</v>
      </c>
    </row>
    <row r="248" spans="2:43">
      <c r="B248" s="8" t="s">
        <v>123</v>
      </c>
    </row>
    <row r="249" spans="2:43">
      <c r="B249" t="s">
        <v>124</v>
      </c>
      <c r="C249" s="16">
        <v>-50000</v>
      </c>
      <c r="D249" s="16">
        <v>-50000</v>
      </c>
      <c r="E249" s="16">
        <v>-50000</v>
      </c>
      <c r="F249" s="16">
        <v>-50000</v>
      </c>
      <c r="G249" s="9">
        <v>-200000</v>
      </c>
      <c r="I249" s="16">
        <v>-50000</v>
      </c>
      <c r="J249" s="16">
        <v>-50000</v>
      </c>
      <c r="K249" s="9">
        <f>+(K73-J73)</f>
        <v>0</v>
      </c>
      <c r="L249" s="18">
        <f>+(Transaction!C69-K73)</f>
        <v>0</v>
      </c>
      <c r="M249" s="9">
        <f t="shared" ref="M249:M257" si="52">SUM(I249:L249)</f>
        <v>-100000</v>
      </c>
      <c r="O249" s="9">
        <f>+(O73-L73)</f>
        <v>0</v>
      </c>
      <c r="P249" s="9">
        <f>+(P73-O73)</f>
        <v>0</v>
      </c>
      <c r="Q249" s="9">
        <f>+(Q73-P73)</f>
        <v>0</v>
      </c>
      <c r="R249" s="9">
        <f>+(R73-Q73)</f>
        <v>0</v>
      </c>
      <c r="S249" s="9">
        <f t="shared" ref="S249:S257" si="53">SUM(O249:R249)</f>
        <v>0</v>
      </c>
      <c r="U249" s="9">
        <f>+(U73-R73)</f>
        <v>0</v>
      </c>
      <c r="V249" s="9">
        <f>+(V73-U73)</f>
        <v>0</v>
      </c>
      <c r="W249" s="9">
        <f>+(W73-V73)</f>
        <v>0</v>
      </c>
      <c r="X249" s="9">
        <f>+(X73-W73)</f>
        <v>0</v>
      </c>
      <c r="Y249" s="9">
        <f t="shared" ref="Y249:Y257" si="54">SUM(U249:X249)</f>
        <v>0</v>
      </c>
      <c r="AA249" s="9">
        <f>+(AA73-X73)</f>
        <v>0</v>
      </c>
      <c r="AB249" s="9">
        <f>+(AB73-AA73)</f>
        <v>0</v>
      </c>
      <c r="AC249" s="9">
        <f>+(AC73-AB73)</f>
        <v>0</v>
      </c>
      <c r="AD249" s="9">
        <f>+(AD73-AC73)</f>
        <v>0</v>
      </c>
      <c r="AE249" s="9">
        <f t="shared" ref="AE249:AE257" si="55">SUM(AA249:AD249)</f>
        <v>0</v>
      </c>
      <c r="AG249" s="9">
        <f>+(AG73-AD73)</f>
        <v>0</v>
      </c>
      <c r="AH249" s="9">
        <f>+(AH73-AG73)</f>
        <v>0</v>
      </c>
      <c r="AI249" s="9">
        <f>+(AI73-AH73)</f>
        <v>0</v>
      </c>
      <c r="AJ249" s="9">
        <f>+(AJ73-AI73)</f>
        <v>0</v>
      </c>
      <c r="AK249" s="9">
        <f t="shared" ref="AK249:AK257" si="56">SUM(AG249:AJ249)</f>
        <v>0</v>
      </c>
      <c r="AM249" s="9">
        <f>+(AM73-AJ73)</f>
        <v>0</v>
      </c>
      <c r="AN249" s="9">
        <f>+(AN73-AM73)</f>
        <v>0</v>
      </c>
      <c r="AO249" s="9">
        <f>+(AO73-AN73)</f>
        <v>0</v>
      </c>
      <c r="AP249" s="9">
        <f>+(AP73-AO73)</f>
        <v>0</v>
      </c>
      <c r="AQ249" s="9">
        <f t="shared" ref="AQ249:AQ257" si="57">SUM(AM249:AP249)</f>
        <v>0</v>
      </c>
    </row>
    <row r="250" spans="2:43">
      <c r="B250" t="s">
        <v>125</v>
      </c>
      <c r="C250" s="16">
        <v>10000</v>
      </c>
      <c r="D250" s="16">
        <v>10000</v>
      </c>
      <c r="E250" s="16">
        <v>10000</v>
      </c>
      <c r="F250" s="16">
        <v>10000</v>
      </c>
      <c r="G250" s="9">
        <v>40000</v>
      </c>
      <c r="I250" s="16">
        <v>10000</v>
      </c>
      <c r="J250" s="16">
        <v>12000</v>
      </c>
      <c r="K250" s="9">
        <f>+K210+K216</f>
        <v>0</v>
      </c>
      <c r="L250" s="9">
        <f>+L210+L216</f>
        <v>0</v>
      </c>
      <c r="M250" s="9">
        <f t="shared" si="52"/>
        <v>22000</v>
      </c>
      <c r="O250" s="9">
        <f>+O210+O216</f>
        <v>0</v>
      </c>
      <c r="P250" s="9">
        <f>+P210+P216</f>
        <v>0</v>
      </c>
      <c r="Q250" s="9">
        <f>+Q210+Q216</f>
        <v>0</v>
      </c>
      <c r="R250" s="9">
        <f>+R210+R216</f>
        <v>0</v>
      </c>
      <c r="S250" s="9">
        <f t="shared" si="53"/>
        <v>0</v>
      </c>
      <c r="U250" s="9">
        <f>+U210+U216</f>
        <v>0</v>
      </c>
      <c r="V250" s="9">
        <f>+V210+V216</f>
        <v>0</v>
      </c>
      <c r="W250" s="9">
        <f>+W210+W216</f>
        <v>0</v>
      </c>
      <c r="X250" s="9">
        <f>+X210+X216</f>
        <v>0</v>
      </c>
      <c r="Y250" s="9">
        <f t="shared" si="54"/>
        <v>0</v>
      </c>
      <c r="AA250" s="9">
        <f>+AA210+AA216</f>
        <v>0</v>
      </c>
      <c r="AB250" s="9">
        <f>+AB210+AB216</f>
        <v>0</v>
      </c>
      <c r="AC250" s="9">
        <f>+AC210+AC216</f>
        <v>0</v>
      </c>
      <c r="AD250" s="9">
        <f>+AD210+AD216</f>
        <v>0</v>
      </c>
      <c r="AE250" s="9">
        <f t="shared" si="55"/>
        <v>0</v>
      </c>
      <c r="AG250" s="9">
        <f>+AG210+AG216</f>
        <v>0</v>
      </c>
      <c r="AH250" s="9">
        <f>+AH210+AH216</f>
        <v>0</v>
      </c>
      <c r="AI250" s="9">
        <f>+AI210+AI216</f>
        <v>0</v>
      </c>
      <c r="AJ250" s="9">
        <f>+AJ210+AJ216</f>
        <v>0</v>
      </c>
      <c r="AK250" s="9">
        <f t="shared" si="56"/>
        <v>0</v>
      </c>
      <c r="AM250" s="9">
        <f>+AM210+AM216</f>
        <v>0</v>
      </c>
      <c r="AN250" s="9">
        <f>+AN210+AN216</f>
        <v>0</v>
      </c>
      <c r="AO250" s="9">
        <f>+AO210+AO216</f>
        <v>0</v>
      </c>
      <c r="AP250" s="9">
        <f>+AP210+AP216</f>
        <v>0</v>
      </c>
      <c r="AQ250" s="9">
        <f t="shared" si="57"/>
        <v>0</v>
      </c>
    </row>
    <row r="251" spans="2:43">
      <c r="B251" t="s">
        <v>126</v>
      </c>
      <c r="C251" s="16">
        <v>0</v>
      </c>
      <c r="D251" s="16">
        <v>-5000</v>
      </c>
      <c r="E251" s="16">
        <v>-5000</v>
      </c>
      <c r="F251" s="16">
        <v>-5000</v>
      </c>
      <c r="G251" s="9">
        <v>-15000</v>
      </c>
      <c r="I251" s="16">
        <v>-5000</v>
      </c>
      <c r="J251" s="16">
        <v>13200</v>
      </c>
      <c r="K251" s="9">
        <f>+(K74-J74)</f>
        <v>0</v>
      </c>
      <c r="L251" s="18">
        <f>+(Transaction!C70-K74)</f>
        <v>0</v>
      </c>
      <c r="M251" s="9">
        <f t="shared" si="52"/>
        <v>8200</v>
      </c>
      <c r="O251" s="9">
        <f>+(O74-L74)</f>
        <v>0</v>
      </c>
      <c r="P251" s="9">
        <f>+(P74-O74)</f>
        <v>0</v>
      </c>
      <c r="Q251" s="9">
        <f>+(Q74-P74)</f>
        <v>0</v>
      </c>
      <c r="R251" s="9">
        <f>+(R74-Q74)</f>
        <v>0</v>
      </c>
      <c r="S251" s="9">
        <f t="shared" si="53"/>
        <v>0</v>
      </c>
      <c r="U251" s="9">
        <f>+(U74-R74)</f>
        <v>0</v>
      </c>
      <c r="V251" s="9">
        <f>+(V74-U74)</f>
        <v>0</v>
      </c>
      <c r="W251" s="9">
        <f>+(W74-V74)</f>
        <v>0</v>
      </c>
      <c r="X251" s="9">
        <f>+(X74-W74)</f>
        <v>0</v>
      </c>
      <c r="Y251" s="9">
        <f t="shared" si="54"/>
        <v>0</v>
      </c>
      <c r="AA251" s="9">
        <f>+(AA74-X74)</f>
        <v>0</v>
      </c>
      <c r="AB251" s="9">
        <f>+(AB74-AA74)</f>
        <v>0</v>
      </c>
      <c r="AC251" s="9">
        <f>+(AC74-AB74)</f>
        <v>0</v>
      </c>
      <c r="AD251" s="9">
        <f>+(AD74-AC74)</f>
        <v>0</v>
      </c>
      <c r="AE251" s="9">
        <f t="shared" si="55"/>
        <v>0</v>
      </c>
      <c r="AG251" s="9">
        <f>+(AG74-AD74)</f>
        <v>0</v>
      </c>
      <c r="AH251" s="9">
        <f>+(AH74-AG74)</f>
        <v>0</v>
      </c>
      <c r="AI251" s="9">
        <f>+(AI74-AH74)</f>
        <v>0</v>
      </c>
      <c r="AJ251" s="9">
        <f>+(AJ74-AI74)</f>
        <v>0</v>
      </c>
      <c r="AK251" s="9">
        <f t="shared" si="56"/>
        <v>0</v>
      </c>
      <c r="AM251" s="9">
        <f>+(AM74-AJ74)</f>
        <v>0</v>
      </c>
      <c r="AN251" s="9">
        <f>+(AN74-AM74)</f>
        <v>0</v>
      </c>
      <c r="AO251" s="9">
        <f>+(AO74-AN74)</f>
        <v>0</v>
      </c>
      <c r="AP251" s="9">
        <f>+(AP74-AO74)</f>
        <v>0</v>
      </c>
      <c r="AQ251" s="9">
        <f t="shared" si="57"/>
        <v>0</v>
      </c>
    </row>
    <row r="252" spans="2:43">
      <c r="B252" t="s">
        <v>127</v>
      </c>
      <c r="C252" s="16">
        <v>0</v>
      </c>
      <c r="D252" s="16">
        <v>0</v>
      </c>
      <c r="E252" s="16">
        <v>0</v>
      </c>
      <c r="F252" s="16">
        <v>0</v>
      </c>
      <c r="G252" s="9">
        <v>0</v>
      </c>
      <c r="I252" s="16">
        <v>0</v>
      </c>
      <c r="J252" s="16">
        <v>0</v>
      </c>
      <c r="K252" s="9">
        <f ca="1">+(K76-J76)</f>
        <v>0</v>
      </c>
      <c r="L252" s="18">
        <f ca="1">+(Transaction!C72-K76)</f>
        <v>0</v>
      </c>
      <c r="M252" s="9">
        <f t="shared" ca="1" si="52"/>
        <v>0</v>
      </c>
      <c r="O252" s="9">
        <f ca="1">+(O76-L76)</f>
        <v>-643948.44396060705</v>
      </c>
      <c r="P252" s="9">
        <f ca="1">+(P76-O76)</f>
        <v>-857841.01053980738</v>
      </c>
      <c r="Q252" s="9">
        <f ca="1">+(Q76-P76)</f>
        <v>-983776.30542074144</v>
      </c>
      <c r="R252" s="9">
        <f ca="1">+(R76-Q76)</f>
        <v>-1162089.8088335227</v>
      </c>
      <c r="S252" s="9">
        <f t="shared" ca="1" si="53"/>
        <v>-3647655.5687546786</v>
      </c>
      <c r="U252" s="9">
        <f ca="1">+(U76-R76)</f>
        <v>-1283556.4230638146</v>
      </c>
      <c r="V252" s="9">
        <f ca="1">+(V76-U76)</f>
        <v>-1472369.3876295481</v>
      </c>
      <c r="W252" s="9">
        <f ca="1">+(W76-V76)</f>
        <v>-1588533.61666294</v>
      </c>
      <c r="X252" s="9">
        <f ca="1">+(X76-W76)</f>
        <v>-1765235.0670274924</v>
      </c>
      <c r="Y252" s="9">
        <f t="shared" ca="1" si="54"/>
        <v>-6109694.4943837952</v>
      </c>
      <c r="AA252" s="9">
        <f ca="1">+(AA76-X76)</f>
        <v>-1886409.3920186954</v>
      </c>
      <c r="AB252" s="9">
        <f ca="1">+(AB76-AA76)</f>
        <v>-2067007.0117797023</v>
      </c>
      <c r="AC252" s="9">
        <f ca="1">+(AC76-AB76)</f>
        <v>-2175572.63361263</v>
      </c>
      <c r="AD252" s="9">
        <f ca="1">+(AD76-AC76)</f>
        <v>-2353348.0607418474</v>
      </c>
      <c r="AE252" s="9">
        <f t="shared" ca="1" si="55"/>
        <v>-8482337.0981528759</v>
      </c>
      <c r="AG252" s="9">
        <f ca="1">+(AG76-AD76)</f>
        <v>-1559533.3444587693</v>
      </c>
      <c r="AH252" s="9">
        <f ca="1">+(AH76-AG76)</f>
        <v>-1.6554258763790131E-7</v>
      </c>
      <c r="AI252" s="9">
        <f ca="1">+(AI76-AH76)</f>
        <v>0</v>
      </c>
      <c r="AJ252" s="9">
        <f ca="1">+(AJ76-AI76)</f>
        <v>0</v>
      </c>
      <c r="AK252" s="9">
        <f t="shared" ca="1" si="56"/>
        <v>-1559533.3444589349</v>
      </c>
      <c r="AM252" s="9">
        <f ca="1">+(AM76-AJ76)</f>
        <v>0</v>
      </c>
      <c r="AN252" s="9">
        <f ca="1">+(AN76-AM76)</f>
        <v>0</v>
      </c>
      <c r="AO252" s="9">
        <f ca="1">+(AO76-AN76)</f>
        <v>0</v>
      </c>
      <c r="AP252" s="9">
        <f ca="1">+(AP76-AO76)</f>
        <v>0</v>
      </c>
      <c r="AQ252" s="9">
        <f t="shared" ca="1" si="57"/>
        <v>0</v>
      </c>
    </row>
    <row r="253" spans="2:43">
      <c r="B253" t="s">
        <v>128</v>
      </c>
      <c r="C253" s="16">
        <v>0</v>
      </c>
      <c r="D253" s="16">
        <v>0</v>
      </c>
      <c r="E253" s="16">
        <v>0</v>
      </c>
      <c r="F253" s="16">
        <v>0</v>
      </c>
      <c r="G253" s="9">
        <v>0</v>
      </c>
      <c r="I253" s="16">
        <v>0</v>
      </c>
      <c r="J253" s="16">
        <v>0</v>
      </c>
      <c r="K253" s="9">
        <f>+K204</f>
        <v>0</v>
      </c>
      <c r="L253" s="9">
        <f>+L204</f>
        <v>0</v>
      </c>
      <c r="M253" s="9">
        <f t="shared" si="52"/>
        <v>0</v>
      </c>
      <c r="O253" s="9">
        <f>+O204</f>
        <v>0</v>
      </c>
      <c r="P253" s="9">
        <f>+P204</f>
        <v>0</v>
      </c>
      <c r="Q253" s="9">
        <f>+Q204</f>
        <v>0</v>
      </c>
      <c r="R253" s="9">
        <f>+R204</f>
        <v>0</v>
      </c>
      <c r="S253" s="9">
        <f t="shared" si="53"/>
        <v>0</v>
      </c>
      <c r="U253" s="9">
        <f>+U204</f>
        <v>0</v>
      </c>
      <c r="V253" s="9">
        <f>+V204</f>
        <v>0</v>
      </c>
      <c r="W253" s="9">
        <f>+W204</f>
        <v>0</v>
      </c>
      <c r="X253" s="9">
        <f>+X204</f>
        <v>0</v>
      </c>
      <c r="Y253" s="9">
        <f t="shared" si="54"/>
        <v>0</v>
      </c>
      <c r="AA253" s="9">
        <f>+AA204</f>
        <v>0</v>
      </c>
      <c r="AB253" s="9">
        <f>+AB204</f>
        <v>0</v>
      </c>
      <c r="AC253" s="9">
        <f>+AC204</f>
        <v>0</v>
      </c>
      <c r="AD253" s="9">
        <f>+AD204</f>
        <v>0</v>
      </c>
      <c r="AE253" s="9">
        <f t="shared" si="55"/>
        <v>0</v>
      </c>
      <c r="AG253" s="9">
        <f>+AG204</f>
        <v>0</v>
      </c>
      <c r="AH253" s="9">
        <f>+AH204</f>
        <v>0</v>
      </c>
      <c r="AI253" s="9">
        <f>+AI204</f>
        <v>0</v>
      </c>
      <c r="AJ253" s="9">
        <f>+AJ204</f>
        <v>0</v>
      </c>
      <c r="AK253" s="9">
        <f t="shared" si="56"/>
        <v>0</v>
      </c>
      <c r="AM253" s="9">
        <f>+AM204</f>
        <v>0</v>
      </c>
      <c r="AN253" s="9">
        <f>+AN204</f>
        <v>0</v>
      </c>
      <c r="AO253" s="9">
        <f>+AO204</f>
        <v>0</v>
      </c>
      <c r="AP253" s="9">
        <f>+AP204</f>
        <v>0</v>
      </c>
      <c r="AQ253" s="9">
        <f t="shared" si="57"/>
        <v>0</v>
      </c>
    </row>
    <row r="254" spans="2:43">
      <c r="B254" t="s">
        <v>129</v>
      </c>
      <c r="C254" s="16">
        <v>0</v>
      </c>
      <c r="D254" s="16">
        <v>0</v>
      </c>
      <c r="E254" s="16">
        <v>0</v>
      </c>
      <c r="F254" s="16">
        <v>0</v>
      </c>
      <c r="G254" s="9">
        <v>0</v>
      </c>
      <c r="I254" s="16">
        <v>0</v>
      </c>
      <c r="J254" s="16">
        <v>0</v>
      </c>
      <c r="K254" s="9">
        <f ca="1">+(K77-J77)</f>
        <v>0</v>
      </c>
      <c r="L254" s="18">
        <f ca="1">+(Transaction!C73-K77)</f>
        <v>0</v>
      </c>
      <c r="M254" s="9">
        <f t="shared" ca="1" si="52"/>
        <v>0</v>
      </c>
      <c r="O254" s="9">
        <f ca="1">+(O77-L77)</f>
        <v>17130.244843660446</v>
      </c>
      <c r="P254" s="9">
        <f t="shared" ref="P254:R255" ca="1" si="58">+(P77-O77)</f>
        <v>20991.693872972101</v>
      </c>
      <c r="Q254" s="9">
        <f t="shared" ca="1" si="58"/>
        <v>22963.448691614729</v>
      </c>
      <c r="R254" s="9">
        <f t="shared" ca="1" si="58"/>
        <v>25835.43691453879</v>
      </c>
      <c r="S254" s="9">
        <f t="shared" ca="1" si="53"/>
        <v>86920.824322786066</v>
      </c>
      <c r="U254" s="9">
        <f ca="1">+(U77-R77)</f>
        <v>27489.507051110617</v>
      </c>
      <c r="V254" s="9">
        <f t="shared" ref="V254:X255" ca="1" si="59">+(V77-U77)</f>
        <v>30323.375608617062</v>
      </c>
      <c r="W254" s="9">
        <f t="shared" ca="1" si="59"/>
        <v>31681.326651197684</v>
      </c>
      <c r="X254" s="9">
        <f t="shared" ca="1" si="59"/>
        <v>34107.258124619286</v>
      </c>
      <c r="Y254" s="9">
        <f t="shared" ca="1" si="54"/>
        <v>123601.46743554465</v>
      </c>
      <c r="AA254" s="9">
        <f ca="1">+(AA77-X77)</f>
        <v>35452.730993622361</v>
      </c>
      <c r="AB254" s="9">
        <f t="shared" ref="AB254:AD255" ca="1" si="60">+(AB77-AA77)</f>
        <v>37925.250933538846</v>
      </c>
      <c r="AC254" s="9">
        <f t="shared" ca="1" si="60"/>
        <v>39228.952472634948</v>
      </c>
      <c r="AD254" s="9">
        <f t="shared" ca="1" si="60"/>
        <v>42587.038722525773</v>
      </c>
      <c r="AE254" s="9">
        <f t="shared" ca="1" si="55"/>
        <v>155193.97312232194</v>
      </c>
      <c r="AG254" s="9">
        <f ca="1">+(AG77-AD77)</f>
        <v>30268.145234348405</v>
      </c>
      <c r="AH254" s="9">
        <f t="shared" ref="AH254:AJ255" ca="1" si="61">+(AH77-AG77)</f>
        <v>4.638422979041934E-9</v>
      </c>
      <c r="AI254" s="9">
        <f t="shared" ca="1" si="61"/>
        <v>0</v>
      </c>
      <c r="AJ254" s="9">
        <f t="shared" ca="1" si="61"/>
        <v>0</v>
      </c>
      <c r="AK254" s="9">
        <f t="shared" ca="1" si="56"/>
        <v>30268.145234353044</v>
      </c>
      <c r="AM254" s="9">
        <f ca="1">+(AM77-AJ77)</f>
        <v>0</v>
      </c>
      <c r="AN254" s="9">
        <f t="shared" ref="AN254:AP255" ca="1" si="62">+(AN77-AM77)</f>
        <v>0</v>
      </c>
      <c r="AO254" s="9">
        <f t="shared" ca="1" si="62"/>
        <v>0</v>
      </c>
      <c r="AP254" s="9">
        <f t="shared" ca="1" si="62"/>
        <v>0</v>
      </c>
      <c r="AQ254" s="9">
        <f t="shared" ca="1" si="57"/>
        <v>0</v>
      </c>
    </row>
    <row r="255" spans="2:43">
      <c r="B255" t="s">
        <v>130</v>
      </c>
      <c r="C255" s="16">
        <v>0</v>
      </c>
      <c r="D255" s="16">
        <v>0</v>
      </c>
      <c r="E255" s="16">
        <v>0</v>
      </c>
      <c r="F255" s="16">
        <v>0</v>
      </c>
      <c r="G255" s="9">
        <v>0</v>
      </c>
      <c r="I255" s="16">
        <v>0</v>
      </c>
      <c r="J255" s="16">
        <v>0</v>
      </c>
      <c r="K255" s="9">
        <f ca="1">+(K78-J78)</f>
        <v>0</v>
      </c>
      <c r="L255" s="18">
        <f ca="1">+(Transaction!C74-K78)</f>
        <v>0</v>
      </c>
      <c r="M255" s="9">
        <f t="shared" ca="1" si="52"/>
        <v>0</v>
      </c>
      <c r="O255" s="9">
        <f ca="1">+(O78-L78)</f>
        <v>-162705.52569576446</v>
      </c>
      <c r="P255" s="9">
        <f t="shared" ca="1" si="58"/>
        <v>-165959.63620967977</v>
      </c>
      <c r="Q255" s="9">
        <f t="shared" ca="1" si="58"/>
        <v>-169278.82893387321</v>
      </c>
      <c r="R255" s="9">
        <f t="shared" ca="1" si="58"/>
        <v>-172664.40551255085</v>
      </c>
      <c r="S255" s="9">
        <f t="shared" ca="1" si="53"/>
        <v>-670608.39635186829</v>
      </c>
      <c r="U255" s="9">
        <f ca="1">+(U78-R78)</f>
        <v>-176117.69362280145</v>
      </c>
      <c r="V255" s="9">
        <f t="shared" ca="1" si="59"/>
        <v>-179640.04749525758</v>
      </c>
      <c r="W255" s="9">
        <f t="shared" ca="1" si="59"/>
        <v>-183232.84844516264</v>
      </c>
      <c r="X255" s="9">
        <f t="shared" ca="1" si="59"/>
        <v>-186897.5054140659</v>
      </c>
      <c r="Y255" s="9">
        <f t="shared" ca="1" si="54"/>
        <v>-725888.09497728758</v>
      </c>
      <c r="AA255" s="9">
        <f ca="1">+(AA78-X78)</f>
        <v>-190635.45552234724</v>
      </c>
      <c r="AB255" s="9">
        <f t="shared" ca="1" si="60"/>
        <v>-194448.16463279445</v>
      </c>
      <c r="AC255" s="9">
        <f t="shared" ca="1" si="60"/>
        <v>-198337.12792545045</v>
      </c>
      <c r="AD255" s="9">
        <f t="shared" ca="1" si="60"/>
        <v>-202303.87048395909</v>
      </c>
      <c r="AE255" s="9">
        <f t="shared" ca="1" si="55"/>
        <v>-785724.61856455123</v>
      </c>
      <c r="AG255" s="9">
        <f ca="1">+(AG78-AD78)</f>
        <v>-1117877.3900204676</v>
      </c>
      <c r="AH255" s="9">
        <f t="shared" ca="1" si="61"/>
        <v>-1649706.6265231641</v>
      </c>
      <c r="AI255" s="9">
        <f t="shared" ca="1" si="61"/>
        <v>-2.3213215172290802E-7</v>
      </c>
      <c r="AJ255" s="9">
        <f t="shared" ca="1" si="61"/>
        <v>0</v>
      </c>
      <c r="AK255" s="9">
        <f t="shared" ca="1" si="56"/>
        <v>-2767584.0165438633</v>
      </c>
      <c r="AM255" s="9">
        <f ca="1">+(AM78-AJ78)</f>
        <v>0</v>
      </c>
      <c r="AN255" s="9">
        <f t="shared" ca="1" si="62"/>
        <v>0</v>
      </c>
      <c r="AO255" s="9">
        <f t="shared" ca="1" si="62"/>
        <v>0</v>
      </c>
      <c r="AP255" s="9">
        <f t="shared" ca="1" si="62"/>
        <v>0</v>
      </c>
      <c r="AQ255" s="9">
        <f t="shared" ca="1" si="57"/>
        <v>0</v>
      </c>
    </row>
    <row r="256" spans="2:43">
      <c r="B256" t="s">
        <v>131</v>
      </c>
      <c r="C256" s="16">
        <v>0</v>
      </c>
      <c r="D256" s="16">
        <v>0</v>
      </c>
      <c r="E256" s="16">
        <v>0</v>
      </c>
      <c r="F256" s="16">
        <v>0</v>
      </c>
      <c r="G256" s="9">
        <v>0</v>
      </c>
      <c r="I256" s="16">
        <v>0</v>
      </c>
      <c r="J256" s="16">
        <v>0</v>
      </c>
      <c r="K256" s="9">
        <f>+K222</f>
        <v>0</v>
      </c>
      <c r="L256" s="9">
        <f>+L222</f>
        <v>0</v>
      </c>
      <c r="M256" s="9">
        <f t="shared" si="52"/>
        <v>0</v>
      </c>
      <c r="O256" s="9">
        <f>+O222</f>
        <v>0</v>
      </c>
      <c r="P256" s="9">
        <f>+P222</f>
        <v>0</v>
      </c>
      <c r="Q256" s="9">
        <f>+Q222</f>
        <v>0</v>
      </c>
      <c r="R256" s="9">
        <f>+R222</f>
        <v>0</v>
      </c>
      <c r="S256" s="9">
        <f t="shared" si="53"/>
        <v>0</v>
      </c>
      <c r="U256" s="9">
        <f>+U222</f>
        <v>0</v>
      </c>
      <c r="V256" s="9">
        <f>+V222</f>
        <v>0</v>
      </c>
      <c r="W256" s="9">
        <f>+W222</f>
        <v>0</v>
      </c>
      <c r="X256" s="9">
        <f>+X222</f>
        <v>0</v>
      </c>
      <c r="Y256" s="9">
        <f t="shared" si="54"/>
        <v>0</v>
      </c>
      <c r="AA256" s="9">
        <f>+AA222</f>
        <v>0</v>
      </c>
      <c r="AB256" s="9">
        <f>+AB222</f>
        <v>0</v>
      </c>
      <c r="AC256" s="9">
        <f>+AC222</f>
        <v>0</v>
      </c>
      <c r="AD256" s="9">
        <f>+AD222</f>
        <v>0</v>
      </c>
      <c r="AE256" s="9">
        <f t="shared" si="55"/>
        <v>0</v>
      </c>
      <c r="AG256" s="9">
        <f>+AG222</f>
        <v>0</v>
      </c>
      <c r="AH256" s="9">
        <f>+AH222</f>
        <v>0</v>
      </c>
      <c r="AI256" s="9">
        <f>+AI222</f>
        <v>0</v>
      </c>
      <c r="AJ256" s="9">
        <f>+AJ222</f>
        <v>0</v>
      </c>
      <c r="AK256" s="9">
        <f t="shared" si="56"/>
        <v>0</v>
      </c>
      <c r="AM256" s="9">
        <f>+AM222</f>
        <v>0</v>
      </c>
      <c r="AN256" s="9">
        <f>+AN222</f>
        <v>0</v>
      </c>
      <c r="AO256" s="9">
        <f>+AO222</f>
        <v>0</v>
      </c>
      <c r="AP256" s="9">
        <f>+AP222</f>
        <v>0</v>
      </c>
      <c r="AQ256" s="9">
        <f t="shared" si="57"/>
        <v>0</v>
      </c>
    </row>
    <row r="257" spans="2:43">
      <c r="B257" s="11" t="s">
        <v>132</v>
      </c>
      <c r="C257" s="11">
        <f>SUM(C249,C250,C251,C252,C253,C254,C255,C256)</f>
        <v>-40000</v>
      </c>
      <c r="D257" s="11">
        <f>SUM(D249,D250,D251,D252,D253,D254,D255,D256)</f>
        <v>-45000</v>
      </c>
      <c r="E257" s="11">
        <f>SUM(E249,E250,E251,E252,E253,E254,E255,E256)</f>
        <v>-45000</v>
      </c>
      <c r="F257" s="11">
        <f>SUM(F249,F250,F251,F252,F253,F254,F255,F256)</f>
        <v>-45000</v>
      </c>
      <c r="G257" s="11">
        <f>SUM(C257:F257)</f>
        <v>-175000</v>
      </c>
      <c r="I257" s="11">
        <f>SUM(I249,I250,I251,I252,I253,I254,I255,I256)</f>
        <v>-45000</v>
      </c>
      <c r="J257" s="11">
        <f>SUM(J249,J250,J251,J252,J253,J254,J255,J256)</f>
        <v>-24800</v>
      </c>
      <c r="K257" s="11">
        <f ca="1">SUM(K249,K250,K251,K252,K253,K254,K255,K256)</f>
        <v>0</v>
      </c>
      <c r="L257" s="11">
        <f ca="1">SUM(L249,L250,L251,L252,L253,L254,L255,L256)</f>
        <v>0</v>
      </c>
      <c r="M257" s="11">
        <f t="shared" ca="1" si="52"/>
        <v>-69800</v>
      </c>
      <c r="O257" s="11">
        <f ca="1">SUM(O249,O250,O251,O252,O253,O254,O255,O256)</f>
        <v>-789523.72481271112</v>
      </c>
      <c r="P257" s="11">
        <f ca="1">SUM(P249,P250,P251,P252,P253,P254,P255,P256)</f>
        <v>-1002808.952876515</v>
      </c>
      <c r="Q257" s="11">
        <f ca="1">SUM(Q249,Q250,Q251,Q252,Q253,Q254,Q255,Q256)</f>
        <v>-1130091.685663</v>
      </c>
      <c r="R257" s="11">
        <f ca="1">SUM(R249,R250,R251,R252,R253,R254,R255,R256)</f>
        <v>-1308918.7774315348</v>
      </c>
      <c r="S257" s="11">
        <f t="shared" ca="1" si="53"/>
        <v>-4231343.1407837607</v>
      </c>
      <c r="U257" s="11">
        <f ca="1">SUM(U249,U250,U251,U252,U253,U254,U255,U256)</f>
        <v>-1432184.6096355054</v>
      </c>
      <c r="V257" s="11">
        <f ca="1">SUM(V249,V250,V251,V252,V253,V254,V255,V256)</f>
        <v>-1621686.0595161887</v>
      </c>
      <c r="W257" s="11">
        <f ca="1">SUM(W249,W250,W251,W252,W253,W254,W255,W256)</f>
        <v>-1740085.138456905</v>
      </c>
      <c r="X257" s="11">
        <f ca="1">SUM(X249,X250,X251,X252,X253,X254,X255,X256)</f>
        <v>-1918025.3143169391</v>
      </c>
      <c r="Y257" s="11">
        <f t="shared" ca="1" si="54"/>
        <v>-6711981.1219255384</v>
      </c>
      <c r="AA257" s="11">
        <f ca="1">SUM(AA249,AA250,AA251,AA252,AA253,AA254,AA255,AA256)</f>
        <v>-2041592.1165474202</v>
      </c>
      <c r="AB257" s="11">
        <f ca="1">SUM(AB249,AB250,AB251,AB252,AB253,AB254,AB255,AB256)</f>
        <v>-2223529.9254789576</v>
      </c>
      <c r="AC257" s="11">
        <f ca="1">SUM(AC249,AC250,AC251,AC252,AC253,AC254,AC255,AC256)</f>
        <v>-2334680.8090654453</v>
      </c>
      <c r="AD257" s="11">
        <f ca="1">SUM(AD249,AD250,AD251,AD252,AD253,AD254,AD255,AD256)</f>
        <v>-2513064.8925032807</v>
      </c>
      <c r="AE257" s="11">
        <f t="shared" ca="1" si="55"/>
        <v>-9112867.7435951047</v>
      </c>
      <c r="AG257" s="11">
        <f ca="1">SUM(AG249,AG250,AG251,AG252,AG253,AG254,AG255,AG256)</f>
        <v>-2647142.5892448882</v>
      </c>
      <c r="AH257" s="11">
        <f ca="1">SUM(AH249,AH250,AH251,AH252,AH253,AH254,AH255,AH256)</f>
        <v>-1649706.626523325</v>
      </c>
      <c r="AI257" s="11">
        <f ca="1">SUM(AI249,AI250,AI251,AI252,AI253,AI254,AI255,AI256)</f>
        <v>-2.3213215172290802E-7</v>
      </c>
      <c r="AJ257" s="11">
        <f ca="1">SUM(AJ249,AJ250,AJ251,AJ252,AJ253,AJ254,AJ255,AJ256)</f>
        <v>0</v>
      </c>
      <c r="AK257" s="11">
        <f t="shared" ca="1" si="56"/>
        <v>-4296849.2157684453</v>
      </c>
      <c r="AM257" s="11">
        <f ca="1">SUM(AM249,AM250,AM251,AM252,AM253,AM254,AM255,AM256)</f>
        <v>0</v>
      </c>
      <c r="AN257" s="11">
        <f ca="1">SUM(AN249,AN250,AN251,AN252,AN253,AN254,AN255,AN256)</f>
        <v>0</v>
      </c>
      <c r="AO257" s="11">
        <f ca="1">SUM(AO249,AO250,AO251,AO252,AO253,AO254,AO255,AO256)</f>
        <v>0</v>
      </c>
      <c r="AP257" s="11">
        <f ca="1">SUM(AP249,AP250,AP251,AP252,AP253,AP254,AP255,AP256)</f>
        <v>0</v>
      </c>
      <c r="AQ257" s="11">
        <f t="shared" ca="1" si="57"/>
        <v>0</v>
      </c>
    </row>
    <row r="259" spans="2:43">
      <c r="B259" s="13" t="s">
        <v>133</v>
      </c>
      <c r="C259" s="13">
        <f>C240+C246+C257</f>
        <v>350400</v>
      </c>
      <c r="D259" s="13">
        <f>D240+D246+D257</f>
        <v>353600</v>
      </c>
      <c r="E259" s="13">
        <f>E240+E246+E257</f>
        <v>448000</v>
      </c>
      <c r="F259" s="13">
        <f>F240+F246+F257</f>
        <v>561000</v>
      </c>
      <c r="G259" s="13">
        <f>SUM(C259:F259)</f>
        <v>1713000</v>
      </c>
      <c r="I259" s="13">
        <f>I240+I246+I257</f>
        <v>676600</v>
      </c>
      <c r="J259" s="13">
        <f>J240+J246+J257</f>
        <v>857000</v>
      </c>
      <c r="K259" s="13">
        <f ca="1">K240+K246+K257</f>
        <v>801688.95303579525</v>
      </c>
      <c r="L259" s="13">
        <f ca="1">L240+L246+L257</f>
        <v>1117876.7629143465</v>
      </c>
      <c r="M259" s="13">
        <f ca="1">SUM(I259:L259)</f>
        <v>3453165.7159501417</v>
      </c>
      <c r="O259" s="13">
        <f ca="1">O240+O246+O257</f>
        <v>-2.3283064365386963E-9</v>
      </c>
      <c r="P259" s="13">
        <f ca="1">P240+P246+P257</f>
        <v>0</v>
      </c>
      <c r="Q259" s="13">
        <f ca="1">Q240+Q246+Q257</f>
        <v>2.3283064365386963E-9</v>
      </c>
      <c r="R259" s="13">
        <f ca="1">R240+R246+R257</f>
        <v>0</v>
      </c>
      <c r="S259" s="13">
        <f ca="1">SUM(O259:R259)</f>
        <v>0</v>
      </c>
      <c r="U259" s="13">
        <f ca="1">U240+U246+U257</f>
        <v>0</v>
      </c>
      <c r="V259" s="13">
        <f ca="1">V240+V246+V257</f>
        <v>0</v>
      </c>
      <c r="W259" s="13">
        <f ca="1">W240+W246+W257</f>
        <v>0</v>
      </c>
      <c r="X259" s="13">
        <f ca="1">X240+X246+X257</f>
        <v>0</v>
      </c>
      <c r="Y259" s="13">
        <f ca="1">SUM(U259:X259)</f>
        <v>0</v>
      </c>
      <c r="AA259" s="13">
        <f ca="1">AA240+AA246+AA257</f>
        <v>0</v>
      </c>
      <c r="AB259" s="13">
        <f ca="1">AB240+AB246+AB257</f>
        <v>0</v>
      </c>
      <c r="AC259" s="13">
        <f ca="1">AC240+AC246+AC257</f>
        <v>0</v>
      </c>
      <c r="AD259" s="13">
        <f ca="1">AD240+AD246+AD257</f>
        <v>0</v>
      </c>
      <c r="AE259" s="13">
        <f ca="1">SUM(AA259:AD259)</f>
        <v>0</v>
      </c>
      <c r="AG259" s="13">
        <f ca="1">AG240+AG246+AG257</f>
        <v>1.6717240214347839E-7</v>
      </c>
      <c r="AH259" s="13">
        <f ca="1">AH240+AH246+AH257</f>
        <v>1200470.1369523082</v>
      </c>
      <c r="AI259" s="13">
        <f ca="1">AI240+AI246+AI257</f>
        <v>2928115.4216660066</v>
      </c>
      <c r="AJ259" s="13">
        <f ca="1">AJ240+AJ246+AJ257</f>
        <v>3053980.4254146833</v>
      </c>
      <c r="AK259" s="13">
        <f ca="1">SUM(AG259:AJ259)</f>
        <v>7182565.9840331655</v>
      </c>
      <c r="AM259" s="13">
        <f ca="1">AM240+AM246+AM257</f>
        <v>3118807.1366806887</v>
      </c>
      <c r="AN259" s="13">
        <f ca="1">AN240+AN246+AN257</f>
        <v>3242011.3852539826</v>
      </c>
      <c r="AO259" s="13">
        <f ca="1">AO240+AO246+AO257</f>
        <v>3277261.6164998012</v>
      </c>
      <c r="AP259" s="13">
        <f ca="1">AP240+AP246+AP257</f>
        <v>3393176.858112257</v>
      </c>
      <c r="AQ259" s="13">
        <f ca="1">SUM(AM259:AP259)</f>
        <v>13031256.99654673</v>
      </c>
    </row>
    <row r="262" spans="2:43">
      <c r="B262" s="8" t="s">
        <v>134</v>
      </c>
    </row>
    <row r="263" spans="2:43">
      <c r="B263" s="9" t="s">
        <v>135</v>
      </c>
      <c r="C263" s="9">
        <f>0</f>
        <v>0</v>
      </c>
      <c r="D263" s="9">
        <f>C54</f>
        <v>4626000</v>
      </c>
      <c r="E263" s="9">
        <f>D54</f>
        <v>4979600</v>
      </c>
      <c r="F263" s="9">
        <f>E54</f>
        <v>5427600</v>
      </c>
      <c r="G263" s="9">
        <f>C263</f>
        <v>0</v>
      </c>
      <c r="I263" s="9">
        <f>F54</f>
        <v>5988600</v>
      </c>
      <c r="J263" s="9">
        <f>I54</f>
        <v>6665200</v>
      </c>
      <c r="K263" s="9">
        <f>J54</f>
        <v>7522200</v>
      </c>
      <c r="L263" s="9">
        <f ca="1">K54</f>
        <v>8323888.9530357951</v>
      </c>
      <c r="M263" s="9">
        <f>I263</f>
        <v>5988600</v>
      </c>
      <c r="O263" s="9">
        <f ca="1">L54</f>
        <v>2000000</v>
      </c>
      <c r="P263" s="9">
        <f ca="1">O54</f>
        <v>1999999.9999999977</v>
      </c>
      <c r="Q263" s="9">
        <f ca="1">P54</f>
        <v>1999999.9999999977</v>
      </c>
      <c r="R263" s="9">
        <f ca="1">Q54</f>
        <v>2000000</v>
      </c>
      <c r="S263" s="9">
        <f ca="1">O263</f>
        <v>2000000</v>
      </c>
      <c r="U263" s="9">
        <f ca="1">R54</f>
        <v>2000000</v>
      </c>
      <c r="V263" s="9">
        <f ca="1">U54</f>
        <v>2000000</v>
      </c>
      <c r="W263" s="9">
        <f ca="1">V54</f>
        <v>2000000</v>
      </c>
      <c r="X263" s="9">
        <f ca="1">W54</f>
        <v>2000000</v>
      </c>
      <c r="Y263" s="9">
        <f ca="1">U263</f>
        <v>2000000</v>
      </c>
      <c r="AA263" s="9">
        <f ca="1">X54</f>
        <v>2000000</v>
      </c>
      <c r="AB263" s="9">
        <f ca="1">AA54</f>
        <v>2000000</v>
      </c>
      <c r="AC263" s="9">
        <f ca="1">AB54</f>
        <v>2000000</v>
      </c>
      <c r="AD263" s="9">
        <f ca="1">AC54</f>
        <v>2000000</v>
      </c>
      <c r="AE263" s="9">
        <f ca="1">AA263</f>
        <v>2000000</v>
      </c>
      <c r="AG263" s="9">
        <f ca="1">AD54</f>
        <v>1999999.9999999846</v>
      </c>
      <c r="AH263" s="9">
        <f ca="1">AG54</f>
        <v>1999999.9999995371</v>
      </c>
      <c r="AI263" s="9">
        <f ca="1">AH54</f>
        <v>3200470.1369509883</v>
      </c>
      <c r="AJ263" s="9">
        <f ca="1">AI54</f>
        <v>6128585.5586179234</v>
      </c>
      <c r="AK263" s="9">
        <f ca="1">AG263</f>
        <v>1999999.9999999846</v>
      </c>
      <c r="AM263" s="9">
        <f ca="1">AJ54</f>
        <v>9182565.9840326067</v>
      </c>
      <c r="AN263" s="9">
        <f ca="1">AM54</f>
        <v>12301373.120713295</v>
      </c>
      <c r="AO263" s="9">
        <f ca="1">AN54</f>
        <v>15543384.505967278</v>
      </c>
      <c r="AP263" s="9">
        <f ca="1">AO54</f>
        <v>18820646.122467078</v>
      </c>
      <c r="AQ263" s="9">
        <f ca="1">AM263</f>
        <v>9182565.9840326067</v>
      </c>
    </row>
    <row r="264" spans="2:43">
      <c r="B264" s="9" t="s">
        <v>133</v>
      </c>
      <c r="C264" s="9">
        <f>C259</f>
        <v>350400</v>
      </c>
      <c r="D264" s="9">
        <f>D259</f>
        <v>353600</v>
      </c>
      <c r="E264" s="9">
        <f>E259</f>
        <v>448000</v>
      </c>
      <c r="F264" s="9">
        <f>F259</f>
        <v>561000</v>
      </c>
      <c r="G264" s="9">
        <f>SUM(C264:F264)</f>
        <v>1713000</v>
      </c>
      <c r="I264" s="9">
        <f>I259</f>
        <v>676600</v>
      </c>
      <c r="J264" s="9">
        <f>J259</f>
        <v>857000</v>
      </c>
      <c r="K264" s="9">
        <f ca="1">K259</f>
        <v>801688.95303579525</v>
      </c>
      <c r="L264" s="9">
        <f ca="1">L259</f>
        <v>1117876.7629143465</v>
      </c>
      <c r="M264" s="9">
        <f ca="1">SUM(I264:L264)</f>
        <v>3453165.7159501417</v>
      </c>
      <c r="O264" s="9">
        <f ca="1">O259</f>
        <v>-2.3283064365386963E-9</v>
      </c>
      <c r="P264" s="9">
        <f ca="1">P259</f>
        <v>0</v>
      </c>
      <c r="Q264" s="9">
        <f ca="1">Q259</f>
        <v>2.3283064365386963E-9</v>
      </c>
      <c r="R264" s="9">
        <f ca="1">R259</f>
        <v>0</v>
      </c>
      <c r="S264" s="9">
        <f ca="1">SUM(O264:R264)</f>
        <v>0</v>
      </c>
      <c r="U264" s="9">
        <f ca="1">U259</f>
        <v>0</v>
      </c>
      <c r="V264" s="9">
        <f ca="1">V259</f>
        <v>0</v>
      </c>
      <c r="W264" s="9">
        <f ca="1">W259</f>
        <v>0</v>
      </c>
      <c r="X264" s="9">
        <f ca="1">X259</f>
        <v>0</v>
      </c>
      <c r="Y264" s="9">
        <f ca="1">SUM(U264:X264)</f>
        <v>0</v>
      </c>
      <c r="AA264" s="9">
        <f ca="1">AA259</f>
        <v>0</v>
      </c>
      <c r="AB264" s="9">
        <f ca="1">AB259</f>
        <v>0</v>
      </c>
      <c r="AC264" s="9">
        <f ca="1">AC259</f>
        <v>0</v>
      </c>
      <c r="AD264" s="9">
        <f ca="1">AD259</f>
        <v>0</v>
      </c>
      <c r="AE264" s="9">
        <f ca="1">SUM(AA264:AD264)</f>
        <v>0</v>
      </c>
      <c r="AG264" s="9">
        <f ca="1">AG259</f>
        <v>1.6717240214347839E-7</v>
      </c>
      <c r="AH264" s="9">
        <f ca="1">AH259</f>
        <v>1200470.1369523082</v>
      </c>
      <c r="AI264" s="9">
        <f ca="1">AI259</f>
        <v>2928115.4216660066</v>
      </c>
      <c r="AJ264" s="9">
        <f ca="1">AJ259</f>
        <v>3053980.4254146833</v>
      </c>
      <c r="AK264" s="9">
        <f ca="1">SUM(AG264:AJ264)</f>
        <v>7182565.9840331655</v>
      </c>
      <c r="AM264" s="9">
        <f ca="1">AM259</f>
        <v>3118807.1366806887</v>
      </c>
      <c r="AN264" s="9">
        <f ca="1">AN259</f>
        <v>3242011.3852539826</v>
      </c>
      <c r="AO264" s="9">
        <f ca="1">AO259</f>
        <v>3277261.6164998012</v>
      </c>
      <c r="AP264" s="9">
        <f ca="1">AP259</f>
        <v>3393176.858112257</v>
      </c>
      <c r="AQ264" s="9">
        <f ca="1">SUM(AM264:AP264)</f>
        <v>13031256.99654673</v>
      </c>
    </row>
    <row r="265" spans="2:43">
      <c r="B265" s="13" t="s">
        <v>136</v>
      </c>
      <c r="C265" s="13">
        <f>C263+C264</f>
        <v>350400</v>
      </c>
      <c r="D265" s="13">
        <f>D263+D264</f>
        <v>4979600</v>
      </c>
      <c r="E265" s="13">
        <f>E263+E264</f>
        <v>5427600</v>
      </c>
      <c r="F265" s="13">
        <f>F263+F264</f>
        <v>5988600</v>
      </c>
      <c r="G265" s="13">
        <f>F265</f>
        <v>5988600</v>
      </c>
      <c r="I265" s="13">
        <f>I263+I264</f>
        <v>6665200</v>
      </c>
      <c r="J265" s="13">
        <f>J263+J264</f>
        <v>7522200</v>
      </c>
      <c r="K265" s="13">
        <f ca="1">K263+K264</f>
        <v>8323888.9530357951</v>
      </c>
      <c r="L265" s="13">
        <f ca="1">L263+L264</f>
        <v>9441765.7159501426</v>
      </c>
      <c r="M265" s="13">
        <f ca="1">L265</f>
        <v>9441765.7159501426</v>
      </c>
      <c r="O265" s="13">
        <f ca="1">O263+O264</f>
        <v>1999999.9999999977</v>
      </c>
      <c r="P265" s="13">
        <f ca="1">P263+P264</f>
        <v>1999999.9999999977</v>
      </c>
      <c r="Q265" s="13">
        <f ca="1">Q263+Q264</f>
        <v>2000000</v>
      </c>
      <c r="R265" s="13">
        <f ca="1">R263+R264</f>
        <v>2000000</v>
      </c>
      <c r="S265" s="13">
        <f ca="1">R265</f>
        <v>2000000</v>
      </c>
      <c r="U265" s="13">
        <f ca="1">U263+U264</f>
        <v>2000000</v>
      </c>
      <c r="V265" s="13">
        <f ca="1">V263+V264</f>
        <v>2000000</v>
      </c>
      <c r="W265" s="13">
        <f ca="1">W263+W264</f>
        <v>2000000</v>
      </c>
      <c r="X265" s="13">
        <f ca="1">X263+X264</f>
        <v>2000000</v>
      </c>
      <c r="Y265" s="13">
        <f ca="1">X265</f>
        <v>2000000</v>
      </c>
      <c r="AA265" s="13">
        <f ca="1">AA263+AA264</f>
        <v>2000000</v>
      </c>
      <c r="AB265" s="13">
        <f ca="1">AB263+AB264</f>
        <v>2000000</v>
      </c>
      <c r="AC265" s="13">
        <f ca="1">AC263+AC264</f>
        <v>2000000</v>
      </c>
      <c r="AD265" s="13">
        <f ca="1">AD263+AD264</f>
        <v>2000000</v>
      </c>
      <c r="AE265" s="13">
        <f ca="1">AD265</f>
        <v>2000000</v>
      </c>
      <c r="AG265" s="13">
        <f ca="1">AG263+AG264</f>
        <v>2000000.0000001518</v>
      </c>
      <c r="AH265" s="13">
        <f ca="1">AH263+AH264</f>
        <v>3200470.1369518451</v>
      </c>
      <c r="AI265" s="13">
        <f ca="1">AI263+AI264</f>
        <v>6128585.5586169949</v>
      </c>
      <c r="AJ265" s="13">
        <f ca="1">AJ263+AJ264</f>
        <v>9182565.9840326067</v>
      </c>
      <c r="AK265" s="13">
        <f ca="1">AJ265</f>
        <v>9182565.9840326067</v>
      </c>
      <c r="AM265" s="13">
        <f ca="1">AM263+AM264</f>
        <v>12301373.120713295</v>
      </c>
      <c r="AN265" s="13">
        <f ca="1">AN263+AN264</f>
        <v>15543384.505967278</v>
      </c>
      <c r="AO265" s="13">
        <f ca="1">AO263+AO264</f>
        <v>18820646.122467078</v>
      </c>
      <c r="AP265" s="13">
        <f ca="1">AP263+AP264</f>
        <v>22213822.980579335</v>
      </c>
      <c r="AQ265" s="13">
        <f ca="1">AP265</f>
        <v>22213822.980579335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88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6" customHeight="1" outlineLevelRow="1" outlineLevelCol="1"/>
  <cols>
    <col min="1" max="1" width="3" customWidth="1"/>
    <col min="2" max="2" width="36.5" bestFit="1" customWidth="1"/>
    <col min="3" max="6" width="10.5" bestFit="1" customWidth="1" outlineLevel="1"/>
    <col min="7" max="7" width="10.83203125" bestFit="1" customWidth="1"/>
    <col min="8" max="8" width="4" customWidth="1"/>
    <col min="9" max="12" width="10.5" bestFit="1" customWidth="1" outlineLevel="1"/>
    <col min="13" max="13" width="11.5" bestFit="1" customWidth="1"/>
    <col min="14" max="14" width="4" customWidth="1"/>
    <col min="15" max="18" width="10.5" bestFit="1" customWidth="1" outlineLevel="1"/>
    <col min="19" max="19" width="11.5" bestFit="1" customWidth="1"/>
    <col min="20" max="20" width="4" customWidth="1"/>
    <col min="21" max="24" width="10.5" bestFit="1" customWidth="1" outlineLevel="1"/>
    <col min="25" max="25" width="11.5" bestFit="1" customWidth="1"/>
    <col min="26" max="26" width="4" customWidth="1"/>
    <col min="27" max="30" width="10.5" bestFit="1" customWidth="1" outlineLevel="1"/>
    <col min="31" max="31" width="11.5" bestFit="1" customWidth="1"/>
    <col min="32" max="32" width="4" customWidth="1"/>
    <col min="33" max="36" width="10.5" bestFit="1" customWidth="1" outlineLevel="1"/>
    <col min="37" max="37" width="11.5" bestFit="1" customWidth="1"/>
    <col min="38" max="38" width="4" customWidth="1"/>
    <col min="39" max="42" width="10.5" bestFit="1" customWidth="1" outlineLevel="1"/>
    <col min="43" max="43" width="11.5" bestFit="1" customWidth="1"/>
  </cols>
  <sheetData>
    <row r="1" spans="1:43" ht="22" customHeight="1">
      <c r="A1" s="1" t="s">
        <v>304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>
      <c r="A2" s="2" t="s">
        <v>0</v>
      </c>
    </row>
    <row r="3" spans="1:43">
      <c r="A3" s="3" t="s">
        <v>1</v>
      </c>
      <c r="C3" s="4">
        <v>2025</v>
      </c>
      <c r="D3" s="4"/>
      <c r="E3" s="4"/>
      <c r="F3" s="4"/>
      <c r="G3" s="5">
        <v>2025</v>
      </c>
      <c r="I3" s="4">
        <v>2026</v>
      </c>
      <c r="J3" s="4"/>
      <c r="K3" s="4"/>
      <c r="L3" s="4"/>
      <c r="M3" s="5">
        <v>2026</v>
      </c>
      <c r="O3" s="4">
        <v>2027</v>
      </c>
      <c r="P3" s="4"/>
      <c r="Q3" s="4"/>
      <c r="R3" s="4"/>
      <c r="S3" s="5">
        <v>2027</v>
      </c>
      <c r="U3" s="4">
        <v>2028</v>
      </c>
      <c r="V3" s="4"/>
      <c r="W3" s="4"/>
      <c r="X3" s="4"/>
      <c r="Y3" s="5">
        <v>2028</v>
      </c>
      <c r="AA3" s="4">
        <v>2029</v>
      </c>
      <c r="AB3" s="4"/>
      <c r="AC3" s="4"/>
      <c r="AD3" s="4"/>
      <c r="AE3" s="5">
        <v>2029</v>
      </c>
      <c r="AG3" s="4">
        <v>2030</v>
      </c>
      <c r="AH3" s="4"/>
      <c r="AI3" s="4"/>
      <c r="AJ3" s="4"/>
      <c r="AK3" s="5">
        <v>2030</v>
      </c>
      <c r="AM3" s="4">
        <v>2031</v>
      </c>
      <c r="AN3" s="4"/>
      <c r="AO3" s="4"/>
      <c r="AP3" s="4"/>
      <c r="AQ3" s="5">
        <v>2031</v>
      </c>
    </row>
    <row r="4" spans="1:43">
      <c r="A4" s="3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I4" s="5" t="s">
        <v>3</v>
      </c>
      <c r="J4" s="5" t="s">
        <v>4</v>
      </c>
      <c r="K4" s="6" t="s">
        <v>5</v>
      </c>
      <c r="L4" s="6" t="s">
        <v>6</v>
      </c>
      <c r="M4" s="5" t="s">
        <v>7</v>
      </c>
      <c r="O4" s="5" t="s">
        <v>3</v>
      </c>
      <c r="P4" s="5" t="s">
        <v>4</v>
      </c>
      <c r="Q4" s="5" t="s">
        <v>5</v>
      </c>
      <c r="R4" s="5" t="s">
        <v>6</v>
      </c>
      <c r="S4" s="5" t="s">
        <v>7</v>
      </c>
      <c r="U4" s="5" t="s">
        <v>3</v>
      </c>
      <c r="V4" s="5" t="s">
        <v>4</v>
      </c>
      <c r="W4" s="5" t="s">
        <v>5</v>
      </c>
      <c r="X4" s="5" t="s">
        <v>6</v>
      </c>
      <c r="Y4" s="5" t="s">
        <v>7</v>
      </c>
      <c r="AA4" s="5" t="s">
        <v>3</v>
      </c>
      <c r="AB4" s="5" t="s">
        <v>4</v>
      </c>
      <c r="AC4" s="5" t="s">
        <v>5</v>
      </c>
      <c r="AD4" s="5" t="s">
        <v>6</v>
      </c>
      <c r="AE4" s="5" t="s">
        <v>7</v>
      </c>
      <c r="AG4" s="5" t="s">
        <v>3</v>
      </c>
      <c r="AH4" s="5" t="s">
        <v>4</v>
      </c>
      <c r="AI4" s="5" t="s">
        <v>5</v>
      </c>
      <c r="AJ4" s="5" t="s">
        <v>6</v>
      </c>
      <c r="AK4" s="5" t="s">
        <v>7</v>
      </c>
      <c r="AM4" s="5" t="s">
        <v>3</v>
      </c>
      <c r="AN4" s="5" t="s">
        <v>4</v>
      </c>
      <c r="AO4" s="5" t="s">
        <v>5</v>
      </c>
      <c r="AP4" s="5" t="s">
        <v>6</v>
      </c>
      <c r="AQ4" s="5" t="s">
        <v>7</v>
      </c>
    </row>
    <row r="6" spans="1:43">
      <c r="B6" s="7" t="s">
        <v>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8" spans="1:43">
      <c r="B8" s="8" t="s">
        <v>9</v>
      </c>
    </row>
    <row r="9" spans="1:43">
      <c r="B9" s="9" t="s">
        <v>10</v>
      </c>
      <c r="C9" s="16">
        <v>2800000</v>
      </c>
      <c r="D9" s="16">
        <v>3080000</v>
      </c>
      <c r="E9" s="16">
        <v>3388000</v>
      </c>
      <c r="F9" s="16">
        <v>3727000</v>
      </c>
      <c r="G9" s="9">
        <f>SUM(C9:F9)</f>
        <v>12995000</v>
      </c>
      <c r="I9" s="16">
        <v>4100000</v>
      </c>
      <c r="J9" s="16">
        <v>4550000</v>
      </c>
      <c r="K9" s="10">
        <f>'Forecast Logic'!K21</f>
        <v>4811725.6637168135</v>
      </c>
      <c r="L9" s="10">
        <f>'Forecast Logic'!L21</f>
        <v>5073451.327433628</v>
      </c>
      <c r="M9" s="9">
        <f>SUM(I9:L9)</f>
        <v>18535176.991150443</v>
      </c>
      <c r="O9" s="10">
        <f>'Forecast Logic'!O21</f>
        <v>5315044.2477876106</v>
      </c>
      <c r="P9" s="10">
        <f>'Forecast Logic'!P21</f>
        <v>5556637.1681415923</v>
      </c>
      <c r="Q9" s="10">
        <f>'Forecast Logic'!Q21</f>
        <v>5798230.0884955749</v>
      </c>
      <c r="R9" s="10">
        <f>'Forecast Logic'!R21</f>
        <v>6019690.2654867256</v>
      </c>
      <c r="S9" s="9">
        <f>SUM(O9:R9)</f>
        <v>22689601.769911502</v>
      </c>
      <c r="U9" s="10">
        <f>'Forecast Logic'!U21</f>
        <v>6241150.4424778763</v>
      </c>
      <c r="V9" s="10">
        <f>'Forecast Logic'!V21</f>
        <v>6462610.6194690261</v>
      </c>
      <c r="W9" s="10">
        <f>'Forecast Logic'!W21</f>
        <v>6663938.0530973449</v>
      </c>
      <c r="X9" s="10">
        <f>'Forecast Logic'!X21</f>
        <v>6865265.4867256638</v>
      </c>
      <c r="Y9" s="9">
        <f>SUM(U9:X9)</f>
        <v>26232964.601769909</v>
      </c>
      <c r="AA9" s="10">
        <f>'Forecast Logic'!AA21</f>
        <v>7066592.9203539817</v>
      </c>
      <c r="AB9" s="10">
        <f>'Forecast Logic'!AB21</f>
        <v>7247787.6106194686</v>
      </c>
      <c r="AC9" s="10">
        <f>'Forecast Logic'!AC21</f>
        <v>7428982.3008849556</v>
      </c>
      <c r="AD9" s="10">
        <f>'Forecast Logic'!AD21</f>
        <v>7610176.9911504425</v>
      </c>
      <c r="AE9" s="9">
        <f>SUM(AA9:AD9)</f>
        <v>29353539.823008846</v>
      </c>
      <c r="AG9" s="10">
        <f>'Forecast Logic'!AG21</f>
        <v>7791371.6814159285</v>
      </c>
      <c r="AH9" s="10">
        <f>'Forecast Logic'!AH21</f>
        <v>7952433.6283185836</v>
      </c>
      <c r="AI9" s="10">
        <f>'Forecast Logic'!AI21</f>
        <v>8113495.5752212387</v>
      </c>
      <c r="AJ9" s="10">
        <f>'Forecast Logic'!AJ21</f>
        <v>8274557.5221238937</v>
      </c>
      <c r="AK9" s="9">
        <f>SUM(AG9:AJ9)</f>
        <v>32131858.407079645</v>
      </c>
      <c r="AM9" s="10">
        <f>'Forecast Logic'!AM21</f>
        <v>8435619.4690265488</v>
      </c>
      <c r="AN9" s="10">
        <f>'Forecast Logic'!AN21</f>
        <v>8576548.672566371</v>
      </c>
      <c r="AO9" s="10">
        <f>'Forecast Logic'!AO21</f>
        <v>8717477.8761061952</v>
      </c>
      <c r="AP9" s="10">
        <f>'Forecast Logic'!AP21</f>
        <v>8858407.0796460174</v>
      </c>
      <c r="AQ9" s="9">
        <f>SUM(AM9:AP9)</f>
        <v>34588053.097345129</v>
      </c>
    </row>
    <row r="10" spans="1:43">
      <c r="B10" t="s">
        <v>11</v>
      </c>
      <c r="C10" s="16">
        <v>280000</v>
      </c>
      <c r="D10" s="16">
        <v>310000</v>
      </c>
      <c r="E10" s="16">
        <v>340000</v>
      </c>
      <c r="F10" s="16">
        <v>360000</v>
      </c>
      <c r="G10" s="9">
        <v>1290000</v>
      </c>
      <c r="I10" s="16">
        <v>390000</v>
      </c>
      <c r="J10" s="16">
        <v>420000</v>
      </c>
      <c r="K10" s="9">
        <f>K53</f>
        <v>374000.00000000006</v>
      </c>
      <c r="L10" s="9">
        <f>L53</f>
        <v>396000.00000000006</v>
      </c>
      <c r="M10" s="9">
        <f>SUM(I10:L10)</f>
        <v>1580000</v>
      </c>
      <c r="O10" s="9">
        <f>O53</f>
        <v>429000.00000000006</v>
      </c>
      <c r="P10" s="9">
        <f>P53</f>
        <v>462000.00000000006</v>
      </c>
      <c r="Q10" s="9">
        <f>Q53</f>
        <v>411400.00000000012</v>
      </c>
      <c r="R10" s="9">
        <f>R53</f>
        <v>435600.00000000012</v>
      </c>
      <c r="S10" s="9">
        <f>SUM(O10:R10)</f>
        <v>1738000.0000000005</v>
      </c>
      <c r="U10" s="9">
        <f>U53</f>
        <v>471900.00000000012</v>
      </c>
      <c r="V10" s="9">
        <f>V53</f>
        <v>508200.00000000012</v>
      </c>
      <c r="W10" s="9">
        <f>W53</f>
        <v>452540.00000000017</v>
      </c>
      <c r="X10" s="9">
        <f>X53</f>
        <v>479160.00000000017</v>
      </c>
      <c r="Y10" s="9">
        <f>SUM(U10:X10)</f>
        <v>1911800.0000000007</v>
      </c>
      <c r="AA10" s="9">
        <f>AA53</f>
        <v>519090.00000000017</v>
      </c>
      <c r="AB10" s="9">
        <f>AB53</f>
        <v>559020.00000000012</v>
      </c>
      <c r="AC10" s="9">
        <f>AC53</f>
        <v>497794.00000000023</v>
      </c>
      <c r="AD10" s="9">
        <f>AD53</f>
        <v>527076.00000000023</v>
      </c>
      <c r="AE10" s="9">
        <f>SUM(AA10:AD10)</f>
        <v>2102980.0000000009</v>
      </c>
      <c r="AG10" s="9">
        <f>AG53</f>
        <v>570999.00000000023</v>
      </c>
      <c r="AH10" s="9">
        <f>AH53</f>
        <v>614922.00000000023</v>
      </c>
      <c r="AI10" s="9">
        <f>AI53</f>
        <v>547573.40000000026</v>
      </c>
      <c r="AJ10" s="9">
        <f>AJ53</f>
        <v>579783.60000000033</v>
      </c>
      <c r="AK10" s="9">
        <f>SUM(AG10:AJ10)</f>
        <v>2313278.0000000009</v>
      </c>
      <c r="AM10" s="9">
        <f>AM53</f>
        <v>628098.90000000026</v>
      </c>
      <c r="AN10" s="9">
        <f>AN53</f>
        <v>676414.2000000003</v>
      </c>
      <c r="AO10" s="9">
        <f>AO53</f>
        <v>602330.74000000034</v>
      </c>
      <c r="AP10" s="9">
        <f>AP53</f>
        <v>637761.96000000043</v>
      </c>
      <c r="AQ10" s="9">
        <f>SUM(AM10:AP10)</f>
        <v>2544605.8000000012</v>
      </c>
    </row>
    <row r="11" spans="1:43">
      <c r="B11" t="s">
        <v>12</v>
      </c>
      <c r="C11" s="16">
        <v>45000</v>
      </c>
      <c r="D11" s="16">
        <v>50000</v>
      </c>
      <c r="E11" s="16">
        <v>55000</v>
      </c>
      <c r="F11" s="16">
        <v>60000</v>
      </c>
      <c r="G11" s="9">
        <v>210000</v>
      </c>
      <c r="I11" s="16">
        <v>65000</v>
      </c>
      <c r="J11" s="16">
        <v>70000</v>
      </c>
      <c r="K11" s="9">
        <f>K60</f>
        <v>60500.000000000007</v>
      </c>
      <c r="L11" s="9">
        <f>L60</f>
        <v>66000</v>
      </c>
      <c r="M11" s="9">
        <f>SUM(I11:L11)</f>
        <v>261500</v>
      </c>
      <c r="O11" s="9">
        <f>O60</f>
        <v>71500</v>
      </c>
      <c r="P11" s="9">
        <f>P60</f>
        <v>77000</v>
      </c>
      <c r="Q11" s="9">
        <f>Q60</f>
        <v>66550.000000000015</v>
      </c>
      <c r="R11" s="9">
        <f>R60</f>
        <v>72600</v>
      </c>
      <c r="S11" s="9">
        <f>SUM(O11:R11)</f>
        <v>287650</v>
      </c>
      <c r="U11" s="9">
        <f>U60</f>
        <v>78650</v>
      </c>
      <c r="V11" s="9">
        <f>V60</f>
        <v>84700</v>
      </c>
      <c r="W11" s="9">
        <f>W60</f>
        <v>73205.000000000029</v>
      </c>
      <c r="X11" s="9">
        <f>X60</f>
        <v>79860</v>
      </c>
      <c r="Y11" s="9">
        <f>SUM(U11:X11)</f>
        <v>316415</v>
      </c>
      <c r="AA11" s="9">
        <f>AA60</f>
        <v>86515</v>
      </c>
      <c r="AB11" s="9">
        <f>AB60</f>
        <v>93170.000000000015</v>
      </c>
      <c r="AC11" s="9">
        <f>AC60</f>
        <v>80525.500000000044</v>
      </c>
      <c r="AD11" s="9">
        <f>AD60</f>
        <v>87846</v>
      </c>
      <c r="AE11" s="9">
        <f>SUM(AA11:AD11)</f>
        <v>348056.50000000006</v>
      </c>
      <c r="AG11" s="9">
        <f>AG60</f>
        <v>95166.500000000015</v>
      </c>
      <c r="AH11" s="9">
        <f>AH60</f>
        <v>102487.00000000003</v>
      </c>
      <c r="AI11" s="9">
        <f>AI60</f>
        <v>88578.050000000061</v>
      </c>
      <c r="AJ11" s="9">
        <f>AJ60</f>
        <v>96630.6</v>
      </c>
      <c r="AK11" s="9">
        <f>SUM(AG11:AJ11)</f>
        <v>382862.15000000014</v>
      </c>
      <c r="AM11" s="9">
        <f>AM60</f>
        <v>104683.15000000002</v>
      </c>
      <c r="AN11" s="9">
        <f>AN60</f>
        <v>112735.70000000004</v>
      </c>
      <c r="AO11" s="9">
        <f>AO60</f>
        <v>97435.855000000069</v>
      </c>
      <c r="AP11" s="9">
        <f>AP60</f>
        <v>106293.66000000002</v>
      </c>
      <c r="AQ11" s="9">
        <f>SUM(AM11:AP11)</f>
        <v>421148.36500000017</v>
      </c>
    </row>
    <row r="12" spans="1:43">
      <c r="B12" s="11" t="s">
        <v>13</v>
      </c>
      <c r="C12" s="11">
        <f>SUM(C9,C10,C11)</f>
        <v>3125000</v>
      </c>
      <c r="D12" s="11">
        <f>SUM(D9,D10,D11)</f>
        <v>3440000</v>
      </c>
      <c r="E12" s="11">
        <f>SUM(E9,E10,E11)</f>
        <v>3783000</v>
      </c>
      <c r="F12" s="11">
        <f>SUM(F9,F10,F11)</f>
        <v>4147000</v>
      </c>
      <c r="G12" s="11">
        <f>SUM(C12:F12)</f>
        <v>14495000</v>
      </c>
      <c r="I12" s="11">
        <f>SUM(I9,I10,I11)</f>
        <v>4555000</v>
      </c>
      <c r="J12" s="11">
        <f>SUM(J9,J10,J11)</f>
        <v>5040000</v>
      </c>
      <c r="K12" s="11">
        <f>SUM(K9,K10,K11)</f>
        <v>5246225.6637168135</v>
      </c>
      <c r="L12" s="11">
        <f>SUM(L9,L10,L11)</f>
        <v>5535451.327433628</v>
      </c>
      <c r="M12" s="11">
        <f>SUM(I12:L12)</f>
        <v>20376676.991150443</v>
      </c>
      <c r="O12" s="11">
        <f>SUM(O9,O10,O11)</f>
        <v>5815544.2477876106</v>
      </c>
      <c r="P12" s="11">
        <f>SUM(P9,P10,P11)</f>
        <v>6095637.1681415923</v>
      </c>
      <c r="Q12" s="11">
        <f>SUM(Q9,Q10,Q11)</f>
        <v>6276180.0884955749</v>
      </c>
      <c r="R12" s="11">
        <f>SUM(R9,R10,R11)</f>
        <v>6527890.2654867256</v>
      </c>
      <c r="S12" s="11">
        <f>SUM(O12:R12)</f>
        <v>24715251.769911502</v>
      </c>
      <c r="U12" s="11">
        <f>SUM(U9,U10,U11)</f>
        <v>6791700.4424778763</v>
      </c>
      <c r="V12" s="11">
        <f>SUM(V9,V10,V11)</f>
        <v>7055510.6194690261</v>
      </c>
      <c r="W12" s="11">
        <f>SUM(W9,W10,W11)</f>
        <v>7189683.0530973449</v>
      </c>
      <c r="X12" s="11">
        <f>SUM(X9,X10,X11)</f>
        <v>7424285.4867256638</v>
      </c>
      <c r="Y12" s="11">
        <f>SUM(U12:X12)</f>
        <v>28461179.601769909</v>
      </c>
      <c r="AA12" s="11">
        <f>SUM(AA9,AA10,AA11)</f>
        <v>7672197.9203539817</v>
      </c>
      <c r="AB12" s="11">
        <f>SUM(AB9,AB10,AB11)</f>
        <v>7899977.6106194686</v>
      </c>
      <c r="AC12" s="11">
        <f>SUM(AC9,AC10,AC11)</f>
        <v>8007301.8008849556</v>
      </c>
      <c r="AD12" s="11">
        <f>SUM(AD9,AD10,AD11)</f>
        <v>8225098.9911504425</v>
      </c>
      <c r="AE12" s="11">
        <f>SUM(AA12:AD12)</f>
        <v>31804576.323008846</v>
      </c>
      <c r="AG12" s="11">
        <f>SUM(AG9,AG10,AG11)</f>
        <v>8457537.1814159285</v>
      </c>
      <c r="AH12" s="11">
        <f>SUM(AH9,AH10,AH11)</f>
        <v>8669842.6283185836</v>
      </c>
      <c r="AI12" s="11">
        <f>SUM(AI9,AI10,AI11)</f>
        <v>8749647.0252212398</v>
      </c>
      <c r="AJ12" s="11">
        <f>SUM(AJ9,AJ10,AJ11)</f>
        <v>8950971.722123893</v>
      </c>
      <c r="AK12" s="11">
        <f>SUM(AG12:AJ12)</f>
        <v>34827998.557079643</v>
      </c>
      <c r="AM12" s="11">
        <f>SUM(AM9,AM10,AM11)</f>
        <v>9168401.5190265495</v>
      </c>
      <c r="AN12" s="11">
        <f>SUM(AN9,AN10,AN11)</f>
        <v>9365698.5725663714</v>
      </c>
      <c r="AO12" s="11">
        <f>SUM(AO9,AO10,AO11)</f>
        <v>9417244.4711061958</v>
      </c>
      <c r="AP12" s="11">
        <f>SUM(AP9,AP10,AP11)</f>
        <v>9602462.6996460184</v>
      </c>
      <c r="AQ12" s="11">
        <f>SUM(AM12:AP12)</f>
        <v>37553807.262345135</v>
      </c>
    </row>
    <row r="13" spans="1:43">
      <c r="B13" s="12" t="s">
        <v>14</v>
      </c>
      <c r="C13" s="12">
        <f>IFERROR(C12/0-1,0)</f>
        <v>0</v>
      </c>
      <c r="D13" s="12">
        <f>IFERROR(D12/0-1,0)</f>
        <v>0</v>
      </c>
      <c r="E13" s="12">
        <f>IFERROR(E12/0-1,0)</f>
        <v>0</v>
      </c>
      <c r="F13" s="12">
        <f>IFERROR(F12/0-1,0)</f>
        <v>0</v>
      </c>
      <c r="G13" s="12">
        <f>IFERROR(G12/0-1,0)</f>
        <v>0</v>
      </c>
      <c r="I13" s="12">
        <f>IFERROR(I12/C12-1,0)</f>
        <v>0.45760000000000001</v>
      </c>
      <c r="J13" s="12">
        <f>IFERROR(J12/D12-1,0)</f>
        <v>0.46511627906976738</v>
      </c>
      <c r="K13" s="12">
        <f>IFERROR(K12/E12-1,0)</f>
        <v>0.38678976043267599</v>
      </c>
      <c r="L13" s="12">
        <f>IFERROR(L12/F12-1,0)</f>
        <v>0.3348086152480414</v>
      </c>
      <c r="M13" s="12">
        <f>IFERROR(M12/G12-1,0)</f>
        <v>0.40577281760265205</v>
      </c>
      <c r="O13" s="12">
        <f>IFERROR(O12/I12-1,0)</f>
        <v>0.27673858348794966</v>
      </c>
      <c r="P13" s="12">
        <f>IFERROR(P12/J12-1,0)</f>
        <v>0.20945181907571286</v>
      </c>
      <c r="Q13" s="12">
        <f>IFERROR(Q12/K12-1,0)</f>
        <v>0.19632293591600214</v>
      </c>
      <c r="R13" s="12">
        <f>IFERROR(R12/L12-1,0)</f>
        <v>0.17928780859016547</v>
      </c>
      <c r="S13" s="12">
        <f>IFERROR(S12/M12-1,0)</f>
        <v>0.21291866091047607</v>
      </c>
      <c r="U13" s="12">
        <f>IFERROR(U12/O12-1,0)</f>
        <v>0.16785293914006783</v>
      </c>
      <c r="V13" s="12">
        <f>IFERROR(V12/P12-1,0)</f>
        <v>0.15746892816129932</v>
      </c>
      <c r="W13" s="12">
        <f>IFERROR(W12/Q12-1,0)</f>
        <v>0.14555078912987995</v>
      </c>
      <c r="X13" s="12">
        <f>IFERROR(X12/R12-1,0)</f>
        <v>0.13731775271686519</v>
      </c>
      <c r="Y13" s="12">
        <f>IFERROR(Y12/S12-1,0)</f>
        <v>0.15156340978159588</v>
      </c>
      <c r="AA13" s="12">
        <f>IFERROR(AA12/U12-1,0)</f>
        <v>0.12964315569178209</v>
      </c>
      <c r="AB13" s="12">
        <f>IFERROR(AB12/V12-1,0)</f>
        <v>0.11968899725275928</v>
      </c>
      <c r="AC13" s="12">
        <f>IFERROR(AC12/W12-1,0)</f>
        <v>0.1137211114522465</v>
      </c>
      <c r="AD13" s="12">
        <f>IFERROR(AD12/X12-1,0)</f>
        <v>0.10786405046742908</v>
      </c>
      <c r="AE13" s="12">
        <f>IFERROR(AE12/Y12-1,0)</f>
        <v>0.11747217676919552</v>
      </c>
      <c r="AG13" s="12">
        <f>IFERROR(AG12/AA12-1,0)</f>
        <v>0.10236170510910281</v>
      </c>
      <c r="AH13" s="12">
        <f>IFERROR(AH12/AB12-1,0)</f>
        <v>9.7451544250483968E-2</v>
      </c>
      <c r="AI13" s="12">
        <f>IFERROR(AI12/AC12-1,0)</f>
        <v>9.2708535633593936E-2</v>
      </c>
      <c r="AJ13" s="12">
        <f>IFERROR(AJ12/AD12-1,0)</f>
        <v>8.8250941630542368E-2</v>
      </c>
      <c r="AK13" s="12">
        <f>IFERROR(AK12/AE12-1,0)</f>
        <v>9.5062490484538076E-2</v>
      </c>
      <c r="AM13" s="12">
        <f>IFERROR(AM12/AG12-1,0)</f>
        <v>8.4050985808567402E-2</v>
      </c>
      <c r="AN13" s="12">
        <f>IFERROR(AN12/AH12-1,0)</f>
        <v>8.0261658034586514E-2</v>
      </c>
      <c r="AO13" s="12">
        <f>IFERROR(AO12/AI12-1,0)</f>
        <v>7.6299928895483093E-2</v>
      </c>
      <c r="AP13" s="12">
        <f>IFERROR(AP12/AJ12-1,0)</f>
        <v>7.2784385622831405E-2</v>
      </c>
      <c r="AQ13" s="12">
        <f>IFERROR(AQ12/AK12-1,0)</f>
        <v>7.8264867870548427E-2</v>
      </c>
    </row>
    <row r="15" spans="1:43">
      <c r="B15" s="8" t="s">
        <v>15</v>
      </c>
    </row>
    <row r="16" spans="1:43">
      <c r="B16" t="s">
        <v>16</v>
      </c>
      <c r="C16" s="16">
        <v>-312500</v>
      </c>
      <c r="D16" s="16">
        <v>-340000</v>
      </c>
      <c r="E16" s="16">
        <v>-370000</v>
      </c>
      <c r="F16" s="16">
        <v>-395000</v>
      </c>
      <c r="G16" s="9">
        <v>-1417500</v>
      </c>
      <c r="I16" s="16">
        <v>-425000</v>
      </c>
      <c r="J16" s="16">
        <v>-460000</v>
      </c>
      <c r="K16" s="9">
        <f>K70</f>
        <v>-495282.33434395125</v>
      </c>
      <c r="L16" s="9">
        <f>L70</f>
        <v>-522587.36677298992</v>
      </c>
      <c r="M16" s="9">
        <f>SUM(I16:L16)</f>
        <v>-1902869.7011169412</v>
      </c>
      <c r="O16" s="9">
        <f>O70</f>
        <v>-549030.20097769541</v>
      </c>
      <c r="P16" s="9">
        <f>P70</f>
        <v>-575473.03518240084</v>
      </c>
      <c r="Q16" s="9">
        <f>Q70</f>
        <v>-592517.61632968672</v>
      </c>
      <c r="R16" s="9">
        <f>R70</f>
        <v>-616280.91055862431</v>
      </c>
      <c r="S16" s="9">
        <f>SUM(O16:R16)</f>
        <v>-2333301.7630484072</v>
      </c>
      <c r="U16" s="9">
        <f>U70</f>
        <v>-641186.53388846375</v>
      </c>
      <c r="V16" s="9">
        <f>V70</f>
        <v>-666092.15721830318</v>
      </c>
      <c r="W16" s="9">
        <f>W70</f>
        <v>-678759.02295982791</v>
      </c>
      <c r="X16" s="9">
        <f>X70</f>
        <v>-700907.220238838</v>
      </c>
      <c r="Y16" s="9">
        <f>SUM(U16:X16)</f>
        <v>-2686944.9343054327</v>
      </c>
      <c r="AA16" s="9">
        <f>AA70</f>
        <v>-724311.97952884005</v>
      </c>
      <c r="AB16" s="9">
        <f>AB70</f>
        <v>-745816.05959368916</v>
      </c>
      <c r="AC16" s="9">
        <f>AC70</f>
        <v>-755948.25345906045</v>
      </c>
      <c r="AD16" s="9">
        <f>AD70</f>
        <v>-776509.91201566556</v>
      </c>
      <c r="AE16" s="9">
        <f>SUM(AA16:AD16)</f>
        <v>-3002586.2045972552</v>
      </c>
      <c r="AG16" s="9">
        <f>AG70</f>
        <v>-798453.78878436179</v>
      </c>
      <c r="AH16" s="9">
        <f>AH70</f>
        <v>-818496.98632790509</v>
      </c>
      <c r="AI16" s="9">
        <f>AI70</f>
        <v>-826031.10905202292</v>
      </c>
      <c r="AJ16" s="9">
        <f>AJ70</f>
        <v>-845037.64293649758</v>
      </c>
      <c r="AK16" s="9">
        <f>SUM(AG16:AJ16)</f>
        <v>-3288019.527100787</v>
      </c>
      <c r="AM16" s="9">
        <f>AM70</f>
        <v>-865564.61685427302</v>
      </c>
      <c r="AN16" s="9">
        <f>AN70</f>
        <v>-884190.91154689516</v>
      </c>
      <c r="AO16" s="9">
        <f>AO70</f>
        <v>-889057.22393814928</v>
      </c>
      <c r="AP16" s="9">
        <f>AP70</f>
        <v>-906543.1886057962</v>
      </c>
      <c r="AQ16" s="9">
        <f>SUM(AM16:AP16)</f>
        <v>-3545355.9409451135</v>
      </c>
    </row>
    <row r="17" spans="2:43">
      <c r="B17" t="s">
        <v>17</v>
      </c>
      <c r="C17" s="16">
        <v>-187500</v>
      </c>
      <c r="D17" s="16">
        <v>-200000</v>
      </c>
      <c r="E17" s="16">
        <v>-215000</v>
      </c>
      <c r="F17" s="16">
        <v>-230000</v>
      </c>
      <c r="G17" s="9">
        <v>-832500</v>
      </c>
      <c r="I17" s="16">
        <v>-250000</v>
      </c>
      <c r="J17" s="16">
        <v>-270000</v>
      </c>
      <c r="K17" s="9">
        <f>K79</f>
        <v>-289527.58891088556</v>
      </c>
      <c r="L17" s="9">
        <f>L79</f>
        <v>-305489.31347912556</v>
      </c>
      <c r="M17" s="9">
        <f>SUM(I17:L17)</f>
        <v>-1115016.9023900111</v>
      </c>
      <c r="O17" s="9">
        <f>O79</f>
        <v>-320947.02214422403</v>
      </c>
      <c r="P17" s="9">
        <f>P79</f>
        <v>-336404.73080932244</v>
      </c>
      <c r="Q17" s="9">
        <f>Q79</f>
        <v>-346368.49519455194</v>
      </c>
      <c r="R17" s="9">
        <f>R79</f>
        <v>-360259.8230405121</v>
      </c>
      <c r="S17" s="9">
        <f>SUM(O17:R17)</f>
        <v>-1363980.0711886105</v>
      </c>
      <c r="U17" s="9">
        <f>U79</f>
        <v>-374818.9231193845</v>
      </c>
      <c r="V17" s="9">
        <f>V79</f>
        <v>-389378.02319825685</v>
      </c>
      <c r="W17" s="9">
        <f>W79</f>
        <v>-396782.702999848</v>
      </c>
      <c r="X17" s="9">
        <f>X79</f>
        <v>-409729.89233461081</v>
      </c>
      <c r="Y17" s="9">
        <f>SUM(U17:X17)</f>
        <v>-1570709.5416521002</v>
      </c>
      <c r="AA17" s="9">
        <f>AA79</f>
        <v>-423411.63112557703</v>
      </c>
      <c r="AB17" s="9">
        <f>AB79</f>
        <v>-435982.28834711789</v>
      </c>
      <c r="AC17" s="9">
        <f>AC79</f>
        <v>-441905.27299001731</v>
      </c>
      <c r="AD17" s="9">
        <f>AD79</f>
        <v>-453925.01811940555</v>
      </c>
      <c r="AE17" s="9">
        <f>SUM(AA17:AD17)</f>
        <v>-1755224.2105821176</v>
      </c>
      <c r="AG17" s="9">
        <f>AG79</f>
        <v>-466752.76765061758</v>
      </c>
      <c r="AH17" s="9">
        <f>AH79</f>
        <v>-478469.43561240425</v>
      </c>
      <c r="AI17" s="9">
        <f>AI79</f>
        <v>-482873.66373768542</v>
      </c>
      <c r="AJ17" s="9">
        <f>AJ79</f>
        <v>-493984.32839810412</v>
      </c>
      <c r="AK17" s="9">
        <f>SUM(AG17:AJ17)</f>
        <v>-1922080.1953988113</v>
      </c>
      <c r="AM17" s="9">
        <f>AM79</f>
        <v>-505983.79790052917</v>
      </c>
      <c r="AN17" s="9">
        <f>AN79</f>
        <v>-516872.1858335287</v>
      </c>
      <c r="AO17" s="9">
        <f>AO79</f>
        <v>-519716.88994637225</v>
      </c>
      <c r="AP17" s="9">
        <f>AP79</f>
        <v>-529938.67424786708</v>
      </c>
      <c r="AQ17" s="9">
        <f>SUM(AM17:AP17)</f>
        <v>-2072511.547928297</v>
      </c>
    </row>
    <row r="18" spans="2:43">
      <c r="B18" t="s">
        <v>18</v>
      </c>
      <c r="C18" s="16">
        <v>-168000</v>
      </c>
      <c r="D18" s="16">
        <v>-186000</v>
      </c>
      <c r="E18" s="16">
        <v>-204000</v>
      </c>
      <c r="F18" s="16">
        <v>-216000</v>
      </c>
      <c r="G18" s="9">
        <v>-774000</v>
      </c>
      <c r="I18" s="16">
        <v>-234000</v>
      </c>
      <c r="J18" s="16">
        <v>-252000</v>
      </c>
      <c r="K18" s="9">
        <f>K88</f>
        <v>-271995.05470113561</v>
      </c>
      <c r="L18" s="9">
        <f>L88</f>
        <v>-286990.20650478353</v>
      </c>
      <c r="M18" s="9">
        <f>SUM(I18:L18)</f>
        <v>-1044985.2612059191</v>
      </c>
      <c r="O18" s="9">
        <f>O88</f>
        <v>-301511.86342091172</v>
      </c>
      <c r="P18" s="9">
        <f>P88</f>
        <v>-316033.52033703978</v>
      </c>
      <c r="Q18" s="9">
        <f>Q88</f>
        <v>-325393.9223946961</v>
      </c>
      <c r="R18" s="9">
        <f>R88</f>
        <v>-338444.05171586521</v>
      </c>
      <c r="S18" s="9">
        <f>SUM(O18:R18)</f>
        <v>-1281383.3578685129</v>
      </c>
      <c r="U18" s="9">
        <f>U88</f>
        <v>-352121.51588171045</v>
      </c>
      <c r="V18" s="9">
        <f>V88</f>
        <v>-365798.98004755564</v>
      </c>
      <c r="W18" s="9">
        <f>W88</f>
        <v>-372755.264577311</v>
      </c>
      <c r="X18" s="9">
        <f>X88</f>
        <v>-384918.42831787834</v>
      </c>
      <c r="Y18" s="9">
        <f>SUM(U18:X18)</f>
        <v>-1475594.1888244555</v>
      </c>
      <c r="AA18" s="9">
        <f>AA88</f>
        <v>-397771.66038758936</v>
      </c>
      <c r="AB18" s="9">
        <f>AB88</f>
        <v>-409581.09316552966</v>
      </c>
      <c r="AC18" s="9">
        <f>AC88</f>
        <v>-415145.40756471903</v>
      </c>
      <c r="AD18" s="9">
        <f>AD88</f>
        <v>-426437.28909580148</v>
      </c>
      <c r="AE18" s="9">
        <f>SUM(AA18:AD18)</f>
        <v>-1648935.4502136395</v>
      </c>
      <c r="AG18" s="9">
        <f>AG88</f>
        <v>-438488.24578894203</v>
      </c>
      <c r="AH18" s="9">
        <f>AH88</f>
        <v>-449495.40319031186</v>
      </c>
      <c r="AI18" s="9">
        <f>AI88</f>
        <v>-453632.9303750557</v>
      </c>
      <c r="AJ18" s="9">
        <f>AJ88</f>
        <v>-464070.7814048818</v>
      </c>
      <c r="AK18" s="9">
        <f>SUM(AG18:AJ18)</f>
        <v>-1805687.3607591912</v>
      </c>
      <c r="AM18" s="9">
        <f>AM88</f>
        <v>-475343.61511297198</v>
      </c>
      <c r="AN18" s="9">
        <f>AN88</f>
        <v>-485572.64952929126</v>
      </c>
      <c r="AO18" s="9">
        <f>AO88</f>
        <v>-488245.09070732206</v>
      </c>
      <c r="AP18" s="9">
        <f>AP88</f>
        <v>-497847.88811494346</v>
      </c>
      <c r="AQ18" s="9">
        <f>SUM(AM18:AP18)</f>
        <v>-1947009.2434645288</v>
      </c>
    </row>
    <row r="19" spans="2:43">
      <c r="B19" s="11" t="s">
        <v>19</v>
      </c>
      <c r="C19" s="11">
        <f>SUM(C16,C17,C18)</f>
        <v>-668000</v>
      </c>
      <c r="D19" s="11">
        <f>SUM(D16,D17,D18)</f>
        <v>-726000</v>
      </c>
      <c r="E19" s="11">
        <f>SUM(E16,E17,E18)</f>
        <v>-789000</v>
      </c>
      <c r="F19" s="11">
        <f>SUM(F16,F17,F18)</f>
        <v>-841000</v>
      </c>
      <c r="G19" s="11">
        <f>SUM(C19:F19)</f>
        <v>-3024000</v>
      </c>
      <c r="I19" s="11">
        <f>SUM(I16,I17,I18)</f>
        <v>-909000</v>
      </c>
      <c r="J19" s="11">
        <f>SUM(J16,J17,J18)</f>
        <v>-982000</v>
      </c>
      <c r="K19" s="11">
        <f>SUM(K16,K17,K18)</f>
        <v>-1056804.9779559723</v>
      </c>
      <c r="L19" s="11">
        <f>SUM(L16,L17,L18)</f>
        <v>-1115066.8867568991</v>
      </c>
      <c r="M19" s="11">
        <f>SUM(I19:L19)</f>
        <v>-4062871.8647128716</v>
      </c>
      <c r="O19" s="11">
        <f>SUM(O16,O17,O18)</f>
        <v>-1171489.0865428313</v>
      </c>
      <c r="P19" s="11">
        <f>SUM(P16,P17,P18)</f>
        <v>-1227911.286328763</v>
      </c>
      <c r="Q19" s="11">
        <f>SUM(Q16,Q17,Q18)</f>
        <v>-1264280.0339189349</v>
      </c>
      <c r="R19" s="11">
        <f>SUM(R16,R17,R18)</f>
        <v>-1314984.7853150016</v>
      </c>
      <c r="S19" s="11">
        <f>SUM(O19:R19)</f>
        <v>-4978665.1921055308</v>
      </c>
      <c r="U19" s="11">
        <f>SUM(U16,U17,U18)</f>
        <v>-1368126.9728895586</v>
      </c>
      <c r="V19" s="11">
        <f>SUM(V16,V17,V18)</f>
        <v>-1421269.1604641157</v>
      </c>
      <c r="W19" s="11">
        <f>SUM(W16,W17,W18)</f>
        <v>-1448296.9905369869</v>
      </c>
      <c r="X19" s="11">
        <f>SUM(X16,X17,X18)</f>
        <v>-1495555.5408913272</v>
      </c>
      <c r="Y19" s="11">
        <f>SUM(U19:X19)</f>
        <v>-5733248.6647819877</v>
      </c>
      <c r="AA19" s="11">
        <f>SUM(AA16,AA17,AA18)</f>
        <v>-1545495.2710420063</v>
      </c>
      <c r="AB19" s="11">
        <f>SUM(AB16,AB17,AB18)</f>
        <v>-1591379.4411063367</v>
      </c>
      <c r="AC19" s="11">
        <f>SUM(AC16,AC17,AC18)</f>
        <v>-1612998.9340137967</v>
      </c>
      <c r="AD19" s="11">
        <f>SUM(AD16,AD17,AD18)</f>
        <v>-1656872.2192308726</v>
      </c>
      <c r="AE19" s="11">
        <f>SUM(AA19:AD19)</f>
        <v>-6406745.8653930128</v>
      </c>
      <c r="AG19" s="11">
        <f>SUM(AG16,AG17,AG18)</f>
        <v>-1703694.8022239215</v>
      </c>
      <c r="AH19" s="11">
        <f>SUM(AH16,AH17,AH18)</f>
        <v>-1746461.8251306214</v>
      </c>
      <c r="AI19" s="11">
        <f>SUM(AI16,AI17,AI18)</f>
        <v>-1762537.703164764</v>
      </c>
      <c r="AJ19" s="11">
        <f>SUM(AJ16,AJ17,AJ18)</f>
        <v>-1803092.7527394835</v>
      </c>
      <c r="AK19" s="11">
        <f>SUM(AG19:AJ19)</f>
        <v>-7015787.08325879</v>
      </c>
      <c r="AM19" s="11">
        <f>SUM(AM16,AM17,AM18)</f>
        <v>-1846892.0298677741</v>
      </c>
      <c r="AN19" s="11">
        <f>SUM(AN16,AN17,AN18)</f>
        <v>-1886635.7469097152</v>
      </c>
      <c r="AO19" s="11">
        <f>SUM(AO16,AO17,AO18)</f>
        <v>-1897019.2045918438</v>
      </c>
      <c r="AP19" s="11">
        <f>SUM(AP16,AP17,AP18)</f>
        <v>-1934329.7509686067</v>
      </c>
      <c r="AQ19" s="11">
        <f>SUM(AM19:AP19)</f>
        <v>-7564876.7323379405</v>
      </c>
    </row>
    <row r="21" spans="2:43">
      <c r="B21" s="13" t="s">
        <v>20</v>
      </c>
      <c r="C21" s="13">
        <f>C12+C19</f>
        <v>2457000</v>
      </c>
      <c r="D21" s="13">
        <f>D12+D19</f>
        <v>2714000</v>
      </c>
      <c r="E21" s="13">
        <f>E12+E19</f>
        <v>2994000</v>
      </c>
      <c r="F21" s="13">
        <f>F12+F19</f>
        <v>3306000</v>
      </c>
      <c r="G21" s="13">
        <f>SUM(C21:F21)</f>
        <v>11471000</v>
      </c>
      <c r="I21" s="13">
        <f>I12+I19</f>
        <v>3646000</v>
      </c>
      <c r="J21" s="13">
        <f>J12+J19</f>
        <v>4058000</v>
      </c>
      <c r="K21" s="13">
        <f>K12+K19</f>
        <v>4189420.6857608412</v>
      </c>
      <c r="L21" s="13">
        <f>L12+L19</f>
        <v>4420384.4406767292</v>
      </c>
      <c r="M21" s="13">
        <f>SUM(I21:L21)</f>
        <v>16313805.126437571</v>
      </c>
      <c r="O21" s="13">
        <f>O12+O19</f>
        <v>4644055.1612447798</v>
      </c>
      <c r="P21" s="13">
        <f>P12+P19</f>
        <v>4867725.8818128295</v>
      </c>
      <c r="Q21" s="13">
        <f>Q12+Q19</f>
        <v>5011900.05457664</v>
      </c>
      <c r="R21" s="13">
        <f>R12+R19</f>
        <v>5212905.4801717242</v>
      </c>
      <c r="S21" s="13">
        <f>SUM(O21:R21)</f>
        <v>19736586.577805974</v>
      </c>
      <c r="U21" s="13">
        <f>U12+U19</f>
        <v>5423573.4695883179</v>
      </c>
      <c r="V21" s="13">
        <f>V12+V19</f>
        <v>5634241.4590049107</v>
      </c>
      <c r="W21" s="13">
        <f>W12+W19</f>
        <v>5741386.0625603581</v>
      </c>
      <c r="X21" s="13">
        <f>X12+X19</f>
        <v>5928729.9458343368</v>
      </c>
      <c r="Y21" s="13">
        <f>SUM(U21:X21)</f>
        <v>22727930.936987922</v>
      </c>
      <c r="AA21" s="13">
        <f>AA12+AA19</f>
        <v>6126702.6493119756</v>
      </c>
      <c r="AB21" s="13">
        <f>AB12+AB19</f>
        <v>6308598.1695131324</v>
      </c>
      <c r="AC21" s="13">
        <f>AC12+AC19</f>
        <v>6394302.8668711586</v>
      </c>
      <c r="AD21" s="13">
        <f>AD12+AD19</f>
        <v>6568226.7719195699</v>
      </c>
      <c r="AE21" s="13">
        <f>SUM(AA21:AD21)</f>
        <v>25397830.457615837</v>
      </c>
      <c r="AG21" s="13">
        <f>AG12+AG19</f>
        <v>6753842.3791920068</v>
      </c>
      <c r="AH21" s="13">
        <f>AH12+AH19</f>
        <v>6923380.8031879626</v>
      </c>
      <c r="AI21" s="13">
        <f>AI12+AI19</f>
        <v>6987109.322056476</v>
      </c>
      <c r="AJ21" s="13">
        <f>AJ12+AJ19</f>
        <v>7147878.9693844095</v>
      </c>
      <c r="AK21" s="13">
        <f>SUM(AG21:AJ21)</f>
        <v>27812211.473820854</v>
      </c>
      <c r="AM21" s="13">
        <f>AM12+AM19</f>
        <v>7321509.4891587757</v>
      </c>
      <c r="AN21" s="13">
        <f>AN12+AN19</f>
        <v>7479062.8256566562</v>
      </c>
      <c r="AO21" s="13">
        <f>AO12+AO19</f>
        <v>7520225.2665143516</v>
      </c>
      <c r="AP21" s="13">
        <f>AP12+AP19</f>
        <v>7668132.9486774113</v>
      </c>
      <c r="AQ21" s="13">
        <f>SUM(AM21:AP21)</f>
        <v>29988930.530007198</v>
      </c>
    </row>
    <row r="22" spans="2:43">
      <c r="B22" s="12" t="s">
        <v>21</v>
      </c>
      <c r="C22" s="12">
        <f>IFERROR(C21/C12,0)</f>
        <v>0.78624000000000005</v>
      </c>
      <c r="D22" s="12">
        <f>IFERROR(D21/D12,0)</f>
        <v>0.788953488372093</v>
      </c>
      <c r="E22" s="12">
        <f>IFERROR(E21/E12,0)</f>
        <v>0.79143536875495635</v>
      </c>
      <c r="F22" s="12">
        <f>IFERROR(F21/F12,0)</f>
        <v>0.79720279720279719</v>
      </c>
      <c r="G22" s="12">
        <f>IFERROR(G21/G12,0)</f>
        <v>0.79137633666781648</v>
      </c>
      <c r="I22" s="12">
        <f>IFERROR(I21/I12,0)</f>
        <v>0.80043907793633373</v>
      </c>
      <c r="J22" s="12">
        <f>IFERROR(J21/J12,0)</f>
        <v>0.80515873015873018</v>
      </c>
      <c r="K22" s="12">
        <f>IFERROR(K21/K12,0)</f>
        <v>0.79855899351320436</v>
      </c>
      <c r="L22" s="12">
        <f>IFERROR(L21/L12,0)</f>
        <v>0.79855899351320436</v>
      </c>
      <c r="M22" s="12">
        <f>IFERROR(M21/M12,0)</f>
        <v>0.80061165682327051</v>
      </c>
      <c r="O22" s="12">
        <f>IFERROR(O21/O12,0)</f>
        <v>0.79855899351320447</v>
      </c>
      <c r="P22" s="12">
        <f>IFERROR(P21/P12,0)</f>
        <v>0.79855899351320436</v>
      </c>
      <c r="Q22" s="12">
        <f>IFERROR(Q21/Q12,0)</f>
        <v>0.79855899351320436</v>
      </c>
      <c r="R22" s="12">
        <f>IFERROR(R21/R12,0)</f>
        <v>0.79855899351320436</v>
      </c>
      <c r="S22" s="12">
        <f>IFERROR(S21/S12,0)</f>
        <v>0.79855899351320447</v>
      </c>
      <c r="U22" s="12">
        <f>IFERROR(U21/U12,0)</f>
        <v>0.79855899351320436</v>
      </c>
      <c r="V22" s="12">
        <f>IFERROR(V21/V12,0)</f>
        <v>0.79855899351320436</v>
      </c>
      <c r="W22" s="12">
        <f>IFERROR(W21/W12,0)</f>
        <v>0.79855899351320436</v>
      </c>
      <c r="X22" s="12">
        <f>IFERROR(X21/X12,0)</f>
        <v>0.79855899351320436</v>
      </c>
      <c r="Y22" s="12">
        <f>IFERROR(Y21/Y12,0)</f>
        <v>0.79855899351320436</v>
      </c>
      <c r="AA22" s="12">
        <f>IFERROR(AA21/AA12,0)</f>
        <v>0.79855899351320436</v>
      </c>
      <c r="AB22" s="12">
        <f>IFERROR(AB21/AB12,0)</f>
        <v>0.79855899351320447</v>
      </c>
      <c r="AC22" s="12">
        <f>IFERROR(AC21/AC12,0)</f>
        <v>0.79855899351320436</v>
      </c>
      <c r="AD22" s="12">
        <f>IFERROR(AD21/AD12,0)</f>
        <v>0.79855899351320436</v>
      </c>
      <c r="AE22" s="12">
        <f>IFERROR(AE21/AE12,0)</f>
        <v>0.79855899351320447</v>
      </c>
      <c r="AG22" s="12">
        <f>IFERROR(AG21/AG12,0)</f>
        <v>0.79855899351320436</v>
      </c>
      <c r="AH22" s="12">
        <f>IFERROR(AH21/AH12,0)</f>
        <v>0.79855899351320436</v>
      </c>
      <c r="AI22" s="12">
        <f>IFERROR(AI21/AI12,0)</f>
        <v>0.79855899351320436</v>
      </c>
      <c r="AJ22" s="12">
        <f>IFERROR(AJ21/AJ12,0)</f>
        <v>0.79855899351320436</v>
      </c>
      <c r="AK22" s="12">
        <f>IFERROR(AK21/AK12,0)</f>
        <v>0.79855899351320436</v>
      </c>
      <c r="AM22" s="12">
        <f>IFERROR(AM21/AM12,0)</f>
        <v>0.79855899351320436</v>
      </c>
      <c r="AN22" s="12">
        <f>IFERROR(AN21/AN12,0)</f>
        <v>0.79855899351320436</v>
      </c>
      <c r="AO22" s="12">
        <f>IFERROR(AO21/AO12,0)</f>
        <v>0.79855899351320425</v>
      </c>
      <c r="AP22" s="12">
        <f>IFERROR(AP21/AP12,0)</f>
        <v>0.79855899351320436</v>
      </c>
      <c r="AQ22" s="12">
        <f>IFERROR(AQ21/AQ12,0)</f>
        <v>0.79855899351320447</v>
      </c>
    </row>
    <row r="24" spans="2:43">
      <c r="B24" s="8" t="s">
        <v>22</v>
      </c>
    </row>
    <row r="25" spans="2:43">
      <c r="B25" s="9" t="s">
        <v>23</v>
      </c>
      <c r="C25" s="16">
        <v>-937500</v>
      </c>
      <c r="D25" s="16">
        <v>-1032000</v>
      </c>
      <c r="E25" s="16">
        <v>-1097000</v>
      </c>
      <c r="F25" s="16">
        <v>-1161000</v>
      </c>
      <c r="G25" s="9">
        <f>SUM(C25:F25)</f>
        <v>-4227500</v>
      </c>
      <c r="I25" s="16">
        <v>-1230000</v>
      </c>
      <c r="J25" s="16">
        <v>-1310000</v>
      </c>
      <c r="K25" s="16">
        <f>SUM(E25:F25,I25:J25)/4</f>
        <v>-1199500</v>
      </c>
      <c r="L25" s="16">
        <f>K25</f>
        <v>-1199500</v>
      </c>
      <c r="M25" s="9">
        <f>SUM(I25:L25)</f>
        <v>-4939000</v>
      </c>
      <c r="O25" s="16">
        <f>L25*(1+0.03)</f>
        <v>-1235485</v>
      </c>
      <c r="P25" s="16">
        <f t="shared" ref="P25:R27" si="0">O25</f>
        <v>-1235485</v>
      </c>
      <c r="Q25" s="16">
        <f t="shared" si="0"/>
        <v>-1235485</v>
      </c>
      <c r="R25" s="16">
        <f t="shared" si="0"/>
        <v>-1235485</v>
      </c>
      <c r="S25" s="9">
        <f>SUM(O25:R25)</f>
        <v>-4941940</v>
      </c>
      <c r="U25" s="16">
        <f>R25*(1+0.03)</f>
        <v>-1272549.55</v>
      </c>
      <c r="V25" s="16">
        <f t="shared" ref="V25:X27" si="1">U25</f>
        <v>-1272549.55</v>
      </c>
      <c r="W25" s="16">
        <f t="shared" si="1"/>
        <v>-1272549.55</v>
      </c>
      <c r="X25" s="16">
        <f t="shared" si="1"/>
        <v>-1272549.55</v>
      </c>
      <c r="Y25" s="9">
        <f>SUM(U25:X25)</f>
        <v>-5090198.2</v>
      </c>
      <c r="AA25" s="16">
        <f>X25*(1+0.03)</f>
        <v>-1310726.0365000002</v>
      </c>
      <c r="AB25" s="16">
        <f t="shared" ref="AB25:AD27" si="2">AA25</f>
        <v>-1310726.0365000002</v>
      </c>
      <c r="AC25" s="16">
        <f t="shared" si="2"/>
        <v>-1310726.0365000002</v>
      </c>
      <c r="AD25" s="16">
        <f t="shared" si="2"/>
        <v>-1310726.0365000002</v>
      </c>
      <c r="AE25" s="9">
        <f>SUM(AA25:AD25)</f>
        <v>-5242904.1460000006</v>
      </c>
      <c r="AG25" s="16">
        <f>AD25*(1+0.03)</f>
        <v>-1350047.8175950001</v>
      </c>
      <c r="AH25" s="16">
        <f t="shared" ref="AH25:AJ27" si="3">AG25</f>
        <v>-1350047.8175950001</v>
      </c>
      <c r="AI25" s="16">
        <f t="shared" si="3"/>
        <v>-1350047.8175950001</v>
      </c>
      <c r="AJ25" s="16">
        <f t="shared" si="3"/>
        <v>-1350047.8175950001</v>
      </c>
      <c r="AK25" s="9">
        <f>SUM(AG25:AJ25)</f>
        <v>-5400191.2703800006</v>
      </c>
      <c r="AM25" s="16">
        <f>AJ25*(1+0.03)</f>
        <v>-1390549.2521228502</v>
      </c>
      <c r="AN25" s="16">
        <f t="shared" ref="AN25:AP27" si="4">AM25</f>
        <v>-1390549.2521228502</v>
      </c>
      <c r="AO25" s="16">
        <f t="shared" si="4"/>
        <v>-1390549.2521228502</v>
      </c>
      <c r="AP25" s="16">
        <f t="shared" si="4"/>
        <v>-1390549.2521228502</v>
      </c>
      <c r="AQ25" s="9">
        <f>SUM(AM25:AP25)</f>
        <v>-5562197.0084914006</v>
      </c>
    </row>
    <row r="26" spans="2:43">
      <c r="B26" s="9" t="s">
        <v>24</v>
      </c>
      <c r="C26" s="16">
        <v>-781000</v>
      </c>
      <c r="D26" s="16">
        <v>-860000</v>
      </c>
      <c r="E26" s="16">
        <v>-946000</v>
      </c>
      <c r="F26" s="16">
        <v>-1037000</v>
      </c>
      <c r="G26" s="9">
        <f>SUM(C26:F26)</f>
        <v>-3624000</v>
      </c>
      <c r="I26" s="16">
        <v>-1139000</v>
      </c>
      <c r="J26" s="16">
        <v>-1252000</v>
      </c>
      <c r="K26" s="16">
        <f>SUM(E26:F26,I26:J26)/4</f>
        <v>-1093500</v>
      </c>
      <c r="L26" s="16">
        <f>K26</f>
        <v>-1093500</v>
      </c>
      <c r="M26" s="9">
        <f>SUM(I26:L26)</f>
        <v>-4578000</v>
      </c>
      <c r="O26" s="16">
        <f>L26*(1+0.03)</f>
        <v>-1126305</v>
      </c>
      <c r="P26" s="16">
        <f t="shared" si="0"/>
        <v>-1126305</v>
      </c>
      <c r="Q26" s="16">
        <f t="shared" si="0"/>
        <v>-1126305</v>
      </c>
      <c r="R26" s="16">
        <f t="shared" si="0"/>
        <v>-1126305</v>
      </c>
      <c r="S26" s="9">
        <f>SUM(O26:R26)</f>
        <v>-4505220</v>
      </c>
      <c r="U26" s="16">
        <f>R26*(1+0.03)</f>
        <v>-1160094.1500000001</v>
      </c>
      <c r="V26" s="16">
        <f t="shared" si="1"/>
        <v>-1160094.1500000001</v>
      </c>
      <c r="W26" s="16">
        <f t="shared" si="1"/>
        <v>-1160094.1500000001</v>
      </c>
      <c r="X26" s="16">
        <f t="shared" si="1"/>
        <v>-1160094.1500000001</v>
      </c>
      <c r="Y26" s="9">
        <f>SUM(U26:X26)</f>
        <v>-4640376.6000000006</v>
      </c>
      <c r="AA26" s="16">
        <f>X26*(1+0.03)</f>
        <v>-1194896.9745000002</v>
      </c>
      <c r="AB26" s="16">
        <f t="shared" si="2"/>
        <v>-1194896.9745000002</v>
      </c>
      <c r="AC26" s="16">
        <f t="shared" si="2"/>
        <v>-1194896.9745000002</v>
      </c>
      <c r="AD26" s="16">
        <f t="shared" si="2"/>
        <v>-1194896.9745000002</v>
      </c>
      <c r="AE26" s="9">
        <f>SUM(AA26:AD26)</f>
        <v>-4779587.898000001</v>
      </c>
      <c r="AG26" s="16">
        <f>AD26*(1+0.03)</f>
        <v>-1230743.8837350004</v>
      </c>
      <c r="AH26" s="16">
        <f t="shared" si="3"/>
        <v>-1230743.8837350004</v>
      </c>
      <c r="AI26" s="16">
        <f t="shared" si="3"/>
        <v>-1230743.8837350004</v>
      </c>
      <c r="AJ26" s="16">
        <f t="shared" si="3"/>
        <v>-1230743.8837350004</v>
      </c>
      <c r="AK26" s="9">
        <f>SUM(AG26:AJ26)</f>
        <v>-4922975.5349400016</v>
      </c>
      <c r="AM26" s="16">
        <f>AJ26*(1+0.03)</f>
        <v>-1267666.2002470505</v>
      </c>
      <c r="AN26" s="16">
        <f t="shared" si="4"/>
        <v>-1267666.2002470505</v>
      </c>
      <c r="AO26" s="16">
        <f t="shared" si="4"/>
        <v>-1267666.2002470505</v>
      </c>
      <c r="AP26" s="16">
        <f t="shared" si="4"/>
        <v>-1267666.2002470505</v>
      </c>
      <c r="AQ26" s="9">
        <f>SUM(AM26:AP26)</f>
        <v>-5070664.800988202</v>
      </c>
    </row>
    <row r="27" spans="2:43">
      <c r="B27" s="9" t="s">
        <v>25</v>
      </c>
      <c r="C27" s="16">
        <v>-375000</v>
      </c>
      <c r="D27" s="16">
        <v>-395000</v>
      </c>
      <c r="E27" s="16">
        <v>-415000</v>
      </c>
      <c r="F27" s="16">
        <v>-435000</v>
      </c>
      <c r="G27" s="9">
        <f>SUM(C27:F27)</f>
        <v>-1620000</v>
      </c>
      <c r="I27" s="16">
        <v>-460000</v>
      </c>
      <c r="J27" s="16">
        <v>-488000</v>
      </c>
      <c r="K27" s="16">
        <f>SUM(E27:F27,I27:J27)/4</f>
        <v>-449500</v>
      </c>
      <c r="L27" s="16">
        <f>K27</f>
        <v>-449500</v>
      </c>
      <c r="M27" s="9">
        <f>SUM(I27:L27)</f>
        <v>-1847000</v>
      </c>
      <c r="O27" s="16">
        <f>L27*(1+0.03)</f>
        <v>-462985</v>
      </c>
      <c r="P27" s="16">
        <f t="shared" si="0"/>
        <v>-462985</v>
      </c>
      <c r="Q27" s="16">
        <f t="shared" si="0"/>
        <v>-462985</v>
      </c>
      <c r="R27" s="16">
        <f t="shared" si="0"/>
        <v>-462985</v>
      </c>
      <c r="S27" s="9">
        <f>SUM(O27:R27)</f>
        <v>-1851940</v>
      </c>
      <c r="U27" s="16">
        <f>R27*(1+0.03)</f>
        <v>-476874.55</v>
      </c>
      <c r="V27" s="16">
        <f t="shared" si="1"/>
        <v>-476874.55</v>
      </c>
      <c r="W27" s="16">
        <f t="shared" si="1"/>
        <v>-476874.55</v>
      </c>
      <c r="X27" s="16">
        <f t="shared" si="1"/>
        <v>-476874.55</v>
      </c>
      <c r="Y27" s="9">
        <f>SUM(U27:X27)</f>
        <v>-1907498.2</v>
      </c>
      <c r="AA27" s="16">
        <f>X27*(1+0.03)</f>
        <v>-491180.78649999999</v>
      </c>
      <c r="AB27" s="16">
        <f t="shared" si="2"/>
        <v>-491180.78649999999</v>
      </c>
      <c r="AC27" s="16">
        <f t="shared" si="2"/>
        <v>-491180.78649999999</v>
      </c>
      <c r="AD27" s="16">
        <f t="shared" si="2"/>
        <v>-491180.78649999999</v>
      </c>
      <c r="AE27" s="9">
        <f>SUM(AA27:AD27)</f>
        <v>-1964723.1459999999</v>
      </c>
      <c r="AG27" s="16">
        <f>AD27*(1+0.03)</f>
        <v>-505916.21009499999</v>
      </c>
      <c r="AH27" s="16">
        <f t="shared" si="3"/>
        <v>-505916.21009499999</v>
      </c>
      <c r="AI27" s="16">
        <f t="shared" si="3"/>
        <v>-505916.21009499999</v>
      </c>
      <c r="AJ27" s="16">
        <f t="shared" si="3"/>
        <v>-505916.21009499999</v>
      </c>
      <c r="AK27" s="9">
        <f>SUM(AG27:AJ27)</f>
        <v>-2023664.84038</v>
      </c>
      <c r="AM27" s="16">
        <f>AJ27*(1+0.03)</f>
        <v>-521093.69639785</v>
      </c>
      <c r="AN27" s="16">
        <f t="shared" si="4"/>
        <v>-521093.69639785</v>
      </c>
      <c r="AO27" s="16">
        <f t="shared" si="4"/>
        <v>-521093.69639785</v>
      </c>
      <c r="AP27" s="16">
        <f t="shared" si="4"/>
        <v>-521093.69639785</v>
      </c>
      <c r="AQ27" s="9">
        <f>SUM(AM27:AP27)</f>
        <v>-2084374.7855914</v>
      </c>
    </row>
    <row r="28" spans="2:43">
      <c r="B28" s="9" t="s">
        <v>26</v>
      </c>
      <c r="C28" s="16">
        <v>0</v>
      </c>
      <c r="D28" s="16">
        <v>0</v>
      </c>
      <c r="E28" s="16">
        <v>0</v>
      </c>
      <c r="F28" s="16">
        <v>0</v>
      </c>
      <c r="G28" s="16">
        <f>SUM(C28:F28)</f>
        <v>0</v>
      </c>
      <c r="I28" s="16">
        <v>0</v>
      </c>
      <c r="J28" s="16">
        <v>0</v>
      </c>
      <c r="K28" s="10">
        <f>Model!K28</f>
        <v>0</v>
      </c>
      <c r="L28" s="10">
        <f>Model!L28</f>
        <v>0</v>
      </c>
      <c r="M28" s="9">
        <f>SUM(I28:L28)</f>
        <v>0</v>
      </c>
      <c r="O28" s="10">
        <f>Model!O28</f>
        <v>0</v>
      </c>
      <c r="P28" s="10">
        <f>Model!P28</f>
        <v>0</v>
      </c>
      <c r="Q28" s="10">
        <f>Model!Q28</f>
        <v>0</v>
      </c>
      <c r="R28" s="10">
        <f>Model!R28</f>
        <v>0</v>
      </c>
      <c r="S28" s="9">
        <f>SUM(O28:R28)</f>
        <v>0</v>
      </c>
      <c r="U28" s="10">
        <f>Model!U28</f>
        <v>0</v>
      </c>
      <c r="V28" s="10">
        <f>Model!V28</f>
        <v>0</v>
      </c>
      <c r="W28" s="10">
        <f>Model!W28</f>
        <v>0</v>
      </c>
      <c r="X28" s="10">
        <f>Model!X28</f>
        <v>0</v>
      </c>
      <c r="Y28" s="9">
        <f>SUM(U28:X28)</f>
        <v>0</v>
      </c>
      <c r="AA28" s="10">
        <f>Model!AA28</f>
        <v>0</v>
      </c>
      <c r="AB28" s="10">
        <f>Model!AB28</f>
        <v>0</v>
      </c>
      <c r="AC28" s="10">
        <f>Model!AC28</f>
        <v>0</v>
      </c>
      <c r="AD28" s="10">
        <f>Model!AD28</f>
        <v>0</v>
      </c>
      <c r="AE28" s="9">
        <f>SUM(AA28:AD28)</f>
        <v>0</v>
      </c>
      <c r="AG28" s="10">
        <f>Model!AG28</f>
        <v>0</v>
      </c>
      <c r="AH28" s="10">
        <f>Model!AH28</f>
        <v>0</v>
      </c>
      <c r="AI28" s="10">
        <f>Model!AI28</f>
        <v>0</v>
      </c>
      <c r="AJ28" s="10">
        <f>Model!AJ28</f>
        <v>0</v>
      </c>
      <c r="AK28" s="9">
        <f>SUM(AG28:AJ28)</f>
        <v>0</v>
      </c>
      <c r="AM28" s="10">
        <f>Model!AM28</f>
        <v>0</v>
      </c>
      <c r="AN28" s="10">
        <f>Model!AN28</f>
        <v>0</v>
      </c>
      <c r="AO28" s="10">
        <f>Model!AO28</f>
        <v>0</v>
      </c>
      <c r="AP28" s="10">
        <f>Model!AP28</f>
        <v>0</v>
      </c>
      <c r="AQ28" s="9">
        <f>SUM(AM28:AP28)</f>
        <v>0</v>
      </c>
    </row>
    <row r="29" spans="2:43">
      <c r="B29" s="11" t="s">
        <v>27</v>
      </c>
      <c r="C29" s="11">
        <f>SUM(C25,C26,C27,C28)</f>
        <v>-2093500</v>
      </c>
      <c r="D29" s="11">
        <f>SUM(D25,D26,D27,D28)</f>
        <v>-2287000</v>
      </c>
      <c r="E29" s="11">
        <f>SUM(E25,E26,E27,E28)</f>
        <v>-2458000</v>
      </c>
      <c r="F29" s="11">
        <f>SUM(F25,F26,F27,F28)</f>
        <v>-2633000</v>
      </c>
      <c r="G29" s="11">
        <f>SUM(C29:F29)</f>
        <v>-9471500</v>
      </c>
      <c r="I29" s="11">
        <f>SUM(I25,I26,I27,I28)</f>
        <v>-2829000</v>
      </c>
      <c r="J29" s="11">
        <f>SUM(J25,J26,J27,J28)</f>
        <v>-3050000</v>
      </c>
      <c r="K29" s="11">
        <f>SUM(K25,K26,K27,K28)</f>
        <v>-2742500</v>
      </c>
      <c r="L29" s="11">
        <f>SUM(L25,L26,L27,L28)</f>
        <v>-2742500</v>
      </c>
      <c r="M29" s="11">
        <f>SUM(I29:L29)</f>
        <v>-11364000</v>
      </c>
      <c r="O29" s="11">
        <f>SUM(O25,O26,O27,O28)</f>
        <v>-2824775</v>
      </c>
      <c r="P29" s="11">
        <f>SUM(P25,P26,P27,P28)</f>
        <v>-2824775</v>
      </c>
      <c r="Q29" s="11">
        <f>SUM(Q25,Q26,Q27,Q28)</f>
        <v>-2824775</v>
      </c>
      <c r="R29" s="11">
        <f>SUM(R25,R26,R27,R28)</f>
        <v>-2824775</v>
      </c>
      <c r="S29" s="11">
        <f>SUM(O29:R29)</f>
        <v>-11299100</v>
      </c>
      <c r="U29" s="11">
        <f>SUM(U25,U26,U27,U28)</f>
        <v>-2909518.25</v>
      </c>
      <c r="V29" s="11">
        <f>SUM(V25,V26,V27,V28)</f>
        <v>-2909518.25</v>
      </c>
      <c r="W29" s="11">
        <f>SUM(W25,W26,W27,W28)</f>
        <v>-2909518.25</v>
      </c>
      <c r="X29" s="11">
        <f>SUM(X25,X26,X27,X28)</f>
        <v>-2909518.25</v>
      </c>
      <c r="Y29" s="11">
        <f>SUM(U29:X29)</f>
        <v>-11638073</v>
      </c>
      <c r="AA29" s="11">
        <f>SUM(AA25,AA26,AA27,AA28)</f>
        <v>-2996803.7975000003</v>
      </c>
      <c r="AB29" s="11">
        <f>SUM(AB25,AB26,AB27,AB28)</f>
        <v>-2996803.7975000003</v>
      </c>
      <c r="AC29" s="11">
        <f>SUM(AC25,AC26,AC27,AC28)</f>
        <v>-2996803.7975000003</v>
      </c>
      <c r="AD29" s="11">
        <f>SUM(AD25,AD26,AD27,AD28)</f>
        <v>-2996803.7975000003</v>
      </c>
      <c r="AE29" s="11">
        <f>SUM(AA29:AD29)</f>
        <v>-11987215.190000001</v>
      </c>
      <c r="AG29" s="11">
        <f>SUM(AG25,AG26,AG27,AG28)</f>
        <v>-3086707.9114250005</v>
      </c>
      <c r="AH29" s="11">
        <f>SUM(AH25,AH26,AH27,AH28)</f>
        <v>-3086707.9114250005</v>
      </c>
      <c r="AI29" s="11">
        <f>SUM(AI25,AI26,AI27,AI28)</f>
        <v>-3086707.9114250005</v>
      </c>
      <c r="AJ29" s="11">
        <f>SUM(AJ25,AJ26,AJ27,AJ28)</f>
        <v>-3086707.9114250005</v>
      </c>
      <c r="AK29" s="11">
        <f>SUM(AG29:AJ29)</f>
        <v>-12346831.645700002</v>
      </c>
      <c r="AM29" s="11">
        <f>SUM(AM25,AM26,AM27,AM28)</f>
        <v>-3179309.1487677502</v>
      </c>
      <c r="AN29" s="11">
        <f>SUM(AN25,AN26,AN27,AN28)</f>
        <v>-3179309.1487677502</v>
      </c>
      <c r="AO29" s="11">
        <f>SUM(AO25,AO26,AO27,AO28)</f>
        <v>-3179309.1487677502</v>
      </c>
      <c r="AP29" s="11">
        <f>SUM(AP25,AP26,AP27,AP28)</f>
        <v>-3179309.1487677502</v>
      </c>
      <c r="AQ29" s="11">
        <f>SUM(AM29:AP29)</f>
        <v>-12717236.595071001</v>
      </c>
    </row>
    <row r="31" spans="2:43">
      <c r="B31" s="13" t="s">
        <v>28</v>
      </c>
      <c r="C31" s="13">
        <f>C21+C29</f>
        <v>363500</v>
      </c>
      <c r="D31" s="13">
        <f>D21+D29</f>
        <v>427000</v>
      </c>
      <c r="E31" s="13">
        <f>E21+E29</f>
        <v>536000</v>
      </c>
      <c r="F31" s="13">
        <f>F21+F29</f>
        <v>673000</v>
      </c>
      <c r="G31" s="13">
        <f>SUM(C31:F31)</f>
        <v>1999500</v>
      </c>
      <c r="I31" s="13">
        <f>I21+I29</f>
        <v>817000</v>
      </c>
      <c r="J31" s="13">
        <f>J21+J29</f>
        <v>1008000</v>
      </c>
      <c r="K31" s="13">
        <f>K21+K29</f>
        <v>1446920.6857608412</v>
      </c>
      <c r="L31" s="13">
        <f>L21+L29</f>
        <v>1677884.4406767292</v>
      </c>
      <c r="M31" s="13">
        <f>SUM(I31:L31)</f>
        <v>4949805.1264375709</v>
      </c>
      <c r="O31" s="13">
        <f>O21+O29</f>
        <v>1819280.1612447798</v>
      </c>
      <c r="P31" s="13">
        <f>P21+P29</f>
        <v>2042950.8818128295</v>
      </c>
      <c r="Q31" s="13">
        <f>Q21+Q29</f>
        <v>2187125.05457664</v>
      </c>
      <c r="R31" s="13">
        <f>R21+R29</f>
        <v>2388130.4801717242</v>
      </c>
      <c r="S31" s="13">
        <f>SUM(O31:R31)</f>
        <v>8437486.5778059736</v>
      </c>
      <c r="U31" s="13">
        <f>U21+U29</f>
        <v>2514055.2195883179</v>
      </c>
      <c r="V31" s="13">
        <f>V21+V29</f>
        <v>2724723.2090049107</v>
      </c>
      <c r="W31" s="13">
        <f>W21+W29</f>
        <v>2831867.8125603581</v>
      </c>
      <c r="X31" s="13">
        <f>X21+X29</f>
        <v>3019211.6958343368</v>
      </c>
      <c r="Y31" s="13">
        <f>SUM(U31:X31)</f>
        <v>11089857.936987923</v>
      </c>
      <c r="AA31" s="13">
        <f>AA21+AA29</f>
        <v>3129898.8518119752</v>
      </c>
      <c r="AB31" s="13">
        <f>AB21+AB29</f>
        <v>3311794.3720131321</v>
      </c>
      <c r="AC31" s="13">
        <f>AC21+AC29</f>
        <v>3397499.0693711583</v>
      </c>
      <c r="AD31" s="13">
        <f>AD21+AD29</f>
        <v>3571422.9744195696</v>
      </c>
      <c r="AE31" s="13">
        <f>SUM(AA31:AD31)</f>
        <v>13410615.267615834</v>
      </c>
      <c r="AG31" s="13">
        <f>AG21+AG29</f>
        <v>3667134.4677670063</v>
      </c>
      <c r="AH31" s="13">
        <f>AH21+AH29</f>
        <v>3836672.8917629621</v>
      </c>
      <c r="AI31" s="13">
        <f>AI21+AI29</f>
        <v>3900401.4106314755</v>
      </c>
      <c r="AJ31" s="13">
        <f>AJ21+AJ29</f>
        <v>4061171.057959409</v>
      </c>
      <c r="AK31" s="13">
        <f>SUM(AG31:AJ31)</f>
        <v>15465379.828120854</v>
      </c>
      <c r="AM31" s="13">
        <f>AM21+AM29</f>
        <v>4142200.3403910254</v>
      </c>
      <c r="AN31" s="13">
        <f>AN21+AN29</f>
        <v>4299753.6768889055</v>
      </c>
      <c r="AO31" s="13">
        <f>AO21+AO29</f>
        <v>4340916.1177466009</v>
      </c>
      <c r="AP31" s="13">
        <f>AP21+AP29</f>
        <v>4488823.7999096606</v>
      </c>
      <c r="AQ31" s="13">
        <f>SUM(AM31:AP31)</f>
        <v>17271693.934936192</v>
      </c>
    </row>
    <row r="32" spans="2:43">
      <c r="B32" s="12" t="s">
        <v>21</v>
      </c>
      <c r="C32" s="12">
        <f>IFERROR(C31/C12,0)</f>
        <v>0.11632000000000001</v>
      </c>
      <c r="D32" s="12">
        <f>IFERROR(D31/D12,0)</f>
        <v>0.12412790697674418</v>
      </c>
      <c r="E32" s="12">
        <f>IFERROR(E31/E12,0)</f>
        <v>0.14168649220195612</v>
      </c>
      <c r="F32" s="12">
        <f>IFERROR(F31/F12,0)</f>
        <v>0.16228598987219678</v>
      </c>
      <c r="G32" s="12">
        <f>IFERROR(G31/G12,0)</f>
        <v>0.13794411866160744</v>
      </c>
      <c r="I32" s="12">
        <f>IFERROR(I31/I12,0)</f>
        <v>0.17936333699231613</v>
      </c>
      <c r="J32" s="12">
        <f>IFERROR(J31/J12,0)</f>
        <v>0.2</v>
      </c>
      <c r="K32" s="12">
        <f>IFERROR(K31/K12,0)</f>
        <v>0.27580222020715284</v>
      </c>
      <c r="L32" s="12">
        <f>IFERROR(L31/L12,0)</f>
        <v>0.30311610407649231</v>
      </c>
      <c r="M32" s="12">
        <f>IFERROR(M31/M12,0)</f>
        <v>0.24291522747243149</v>
      </c>
      <c r="O32" s="12">
        <f>IFERROR(O31/O12,0)</f>
        <v>0.31283059396149948</v>
      </c>
      <c r="P32" s="12">
        <f>IFERROR(P31/P12,0)</f>
        <v>0.33514968582614546</v>
      </c>
      <c r="Q32" s="12">
        <f>IFERROR(Q31/Q12,0)</f>
        <v>0.34848028956111465</v>
      </c>
      <c r="R32" s="12">
        <f>IFERROR(R31/R12,0)</f>
        <v>0.36583496092112433</v>
      </c>
      <c r="S32" s="12">
        <f>IFERROR(S31/S12,0)</f>
        <v>0.34138784651499365</v>
      </c>
      <c r="U32" s="12">
        <f>IFERROR(U31/U12,0)</f>
        <v>0.37016579881298367</v>
      </c>
      <c r="V32" s="12">
        <f>IFERROR(V31/V12,0)</f>
        <v>0.38618370178428901</v>
      </c>
      <c r="W32" s="12">
        <f>IFERROR(W31/W12,0)</f>
        <v>0.393879367372165</v>
      </c>
      <c r="X32" s="12">
        <f>IFERROR(X31/X12,0)</f>
        <v>0.40666697168805954</v>
      </c>
      <c r="Y32" s="12">
        <f>IFERROR(Y31/Y12,0)</f>
        <v>0.38964857016320859</v>
      </c>
      <c r="AA32" s="12">
        <f>IFERROR(AA31/AA12,0)</f>
        <v>0.40795335108711156</v>
      </c>
      <c r="AB32" s="12">
        <f>IFERROR(AB31/AB12,0)</f>
        <v>0.41921566556863205</v>
      </c>
      <c r="AC32" s="12">
        <f>IFERROR(AC31/AC12,0)</f>
        <v>0.42430011430263209</v>
      </c>
      <c r="AD32" s="12">
        <f>IFERROR(AD31/AD12,0)</f>
        <v>0.43421033330567071</v>
      </c>
      <c r="AE32" s="12">
        <f>IFERROR(AE31/AE12,0)</f>
        <v>0.42165678081723096</v>
      </c>
      <c r="AG32" s="12">
        <f>IFERROR(AG31/AG12,0)</f>
        <v>0.43359365606159461</v>
      </c>
      <c r="AH32" s="12">
        <f>IFERROR(AH31/AH12,0)</f>
        <v>0.4425308573919341</v>
      </c>
      <c r="AI32" s="12">
        <f>IFERROR(AI31/AI12,0)</f>
        <v>0.44577814389407916</v>
      </c>
      <c r="AJ32" s="12">
        <f>IFERROR(AJ31/AJ12,0)</f>
        <v>0.45371286872927036</v>
      </c>
      <c r="AK32" s="12">
        <f>IFERROR(AK31/AK12,0)</f>
        <v>0.44405020296456676</v>
      </c>
      <c r="AM32" s="12">
        <f>IFERROR(AM31/AM12,0)</f>
        <v>0.4517908963514527</v>
      </c>
      <c r="AN32" s="12">
        <f>IFERROR(AN31/AN12,0)</f>
        <v>0.45909588522137273</v>
      </c>
      <c r="AO32" s="12">
        <f>IFERROR(AO31/AO12,0)</f>
        <v>0.46095395856668203</v>
      </c>
      <c r="AP32" s="12">
        <f>IFERROR(AP31/AP12,0)</f>
        <v>0.46746589289798907</v>
      </c>
      <c r="AQ32" s="12">
        <f>IFERROR(AQ31/AQ12,0)</f>
        <v>0.45991858599791996</v>
      </c>
    </row>
    <row r="34" spans="2:43">
      <c r="B34" s="8" t="s">
        <v>29</v>
      </c>
    </row>
    <row r="35" spans="2:43">
      <c r="B35" s="9" t="s">
        <v>30</v>
      </c>
      <c r="C35" s="16">
        <v>-25000</v>
      </c>
      <c r="D35" s="16">
        <v>-25000</v>
      </c>
      <c r="E35" s="16">
        <v>-24000</v>
      </c>
      <c r="F35" s="16">
        <v>-23000</v>
      </c>
      <c r="G35" s="16">
        <f t="shared" ref="G35:G41" si="5">SUM(C35:F35)</f>
        <v>-97000</v>
      </c>
      <c r="I35" s="16">
        <v>-22000</v>
      </c>
      <c r="J35" s="16">
        <v>-21000</v>
      </c>
      <c r="K35" s="10">
        <f>Model!K35</f>
        <v>-19250.000000000004</v>
      </c>
      <c r="L35" s="10">
        <f>Model!L35</f>
        <v>-19250.000000000004</v>
      </c>
      <c r="M35" s="9">
        <f t="shared" ref="M35:M41" si="6">SUM(I35:L35)</f>
        <v>-81500</v>
      </c>
      <c r="O35" s="10">
        <f>Model!O35</f>
        <v>0</v>
      </c>
      <c r="P35" s="10">
        <f>Model!P35</f>
        <v>0</v>
      </c>
      <c r="Q35" s="10">
        <f>Model!Q35</f>
        <v>0</v>
      </c>
      <c r="R35" s="10">
        <f>Model!R35</f>
        <v>0</v>
      </c>
      <c r="S35" s="9">
        <f t="shared" ref="S35:S41" si="7">SUM(O35:R35)</f>
        <v>0</v>
      </c>
      <c r="U35" s="10">
        <f>Model!U35</f>
        <v>0</v>
      </c>
      <c r="V35" s="10">
        <f>Model!V35</f>
        <v>0</v>
      </c>
      <c r="W35" s="10">
        <f>Model!W35</f>
        <v>0</v>
      </c>
      <c r="X35" s="10">
        <f>Model!X35</f>
        <v>0</v>
      </c>
      <c r="Y35" s="9">
        <f t="shared" ref="Y35:Y41" si="8">SUM(U35:X35)</f>
        <v>0</v>
      </c>
      <c r="AA35" s="10">
        <f>Model!AA35</f>
        <v>0</v>
      </c>
      <c r="AB35" s="10">
        <f>Model!AB35</f>
        <v>0</v>
      </c>
      <c r="AC35" s="10">
        <f>Model!AC35</f>
        <v>0</v>
      </c>
      <c r="AD35" s="10">
        <f>Model!AD35</f>
        <v>0</v>
      </c>
      <c r="AE35" s="9">
        <f t="shared" ref="AE35:AE41" si="9">SUM(AA35:AD35)</f>
        <v>0</v>
      </c>
      <c r="AG35" s="10">
        <f>Model!AG35</f>
        <v>0</v>
      </c>
      <c r="AH35" s="10">
        <f>Model!AH35</f>
        <v>0</v>
      </c>
      <c r="AI35" s="10">
        <f>Model!AI35</f>
        <v>0</v>
      </c>
      <c r="AJ35" s="10">
        <f>Model!AJ35</f>
        <v>0</v>
      </c>
      <c r="AK35" s="9">
        <f t="shared" ref="AK35:AK41" si="10">SUM(AG35:AJ35)</f>
        <v>0</v>
      </c>
      <c r="AM35" s="10">
        <f>Model!AM35</f>
        <v>0</v>
      </c>
      <c r="AN35" s="10">
        <f>Model!AN35</f>
        <v>0</v>
      </c>
      <c r="AO35" s="10">
        <f>Model!AO35</f>
        <v>0</v>
      </c>
      <c r="AP35" s="10">
        <f>Model!AP35</f>
        <v>0</v>
      </c>
      <c r="AQ35" s="9">
        <f t="shared" ref="AQ35:AQ41" si="11">SUM(AM35:AP35)</f>
        <v>0</v>
      </c>
    </row>
    <row r="36" spans="2:43">
      <c r="B36" s="9" t="s">
        <v>31</v>
      </c>
      <c r="C36" s="16">
        <v>12000</v>
      </c>
      <c r="D36" s="16">
        <v>15000</v>
      </c>
      <c r="E36" s="16">
        <v>18000</v>
      </c>
      <c r="F36" s="16">
        <v>20000</v>
      </c>
      <c r="G36" s="9">
        <f t="shared" si="5"/>
        <v>65000</v>
      </c>
      <c r="I36" s="16">
        <v>22000</v>
      </c>
      <c r="J36" s="16">
        <v>24000</v>
      </c>
      <c r="K36" s="16">
        <f>SUM(E36:F36,I36:J36)/4</f>
        <v>21000</v>
      </c>
      <c r="L36" s="16">
        <f>K36</f>
        <v>21000</v>
      </c>
      <c r="M36" s="9">
        <f t="shared" si="6"/>
        <v>88000</v>
      </c>
      <c r="O36" s="16">
        <f>L36*(1+0.03)</f>
        <v>21630</v>
      </c>
      <c r="P36" s="16">
        <f>O36</f>
        <v>21630</v>
      </c>
      <c r="Q36" s="16">
        <f>P36</f>
        <v>21630</v>
      </c>
      <c r="R36" s="16">
        <f>Q36</f>
        <v>21630</v>
      </c>
      <c r="S36" s="9">
        <f t="shared" si="7"/>
        <v>86520</v>
      </c>
      <c r="U36" s="16">
        <f>R36*(1+0.03)</f>
        <v>22278.9</v>
      </c>
      <c r="V36" s="16">
        <f>U36</f>
        <v>22278.9</v>
      </c>
      <c r="W36" s="16">
        <f>V36</f>
        <v>22278.9</v>
      </c>
      <c r="X36" s="16">
        <f>W36</f>
        <v>22278.9</v>
      </c>
      <c r="Y36" s="9">
        <f t="shared" si="8"/>
        <v>89115.6</v>
      </c>
      <c r="AA36" s="16">
        <f>X36*(1+0.03)</f>
        <v>22947.267000000003</v>
      </c>
      <c r="AB36" s="16">
        <f>AA36</f>
        <v>22947.267000000003</v>
      </c>
      <c r="AC36" s="16">
        <f>AB36</f>
        <v>22947.267000000003</v>
      </c>
      <c r="AD36" s="16">
        <f>AC36</f>
        <v>22947.267000000003</v>
      </c>
      <c r="AE36" s="9">
        <f t="shared" si="9"/>
        <v>91789.068000000014</v>
      </c>
      <c r="AG36" s="16">
        <f>AD36*(1+0.03)</f>
        <v>23635.685010000005</v>
      </c>
      <c r="AH36" s="16">
        <f>AG36</f>
        <v>23635.685010000005</v>
      </c>
      <c r="AI36" s="16">
        <f>AH36</f>
        <v>23635.685010000005</v>
      </c>
      <c r="AJ36" s="16">
        <f>AI36</f>
        <v>23635.685010000005</v>
      </c>
      <c r="AK36" s="9">
        <f t="shared" si="10"/>
        <v>94542.740040000019</v>
      </c>
      <c r="AM36" s="16">
        <f>AJ36*(1+0.03)</f>
        <v>24344.755560300004</v>
      </c>
      <c r="AN36" s="16">
        <f>AM36</f>
        <v>24344.755560300004</v>
      </c>
      <c r="AO36" s="16">
        <f>AN36</f>
        <v>24344.755560300004</v>
      </c>
      <c r="AP36" s="16">
        <f>AO36</f>
        <v>24344.755560300004</v>
      </c>
      <c r="AQ36" s="9">
        <f t="shared" si="11"/>
        <v>97379.022241200015</v>
      </c>
    </row>
    <row r="37" spans="2:43">
      <c r="B37" t="s">
        <v>32</v>
      </c>
      <c r="C37" s="9">
        <f>C38+C39</f>
        <v>0</v>
      </c>
      <c r="D37" s="9">
        <f>D38+D39</f>
        <v>0</v>
      </c>
      <c r="E37" s="9">
        <f>E38+E39</f>
        <v>0</v>
      </c>
      <c r="F37" s="9">
        <f>F38+F39</f>
        <v>0</v>
      </c>
      <c r="G37" s="9">
        <f t="shared" si="5"/>
        <v>0</v>
      </c>
      <c r="I37" s="9">
        <f>I38+I39</f>
        <v>0</v>
      </c>
      <c r="J37" s="9">
        <f>J38+J39</f>
        <v>0</v>
      </c>
      <c r="K37" s="9">
        <f ca="1">K38+K39</f>
        <v>0</v>
      </c>
      <c r="L37" s="9">
        <f ca="1">L38+L39</f>
        <v>0</v>
      </c>
      <c r="M37" s="9">
        <f t="shared" ca="1" si="6"/>
        <v>0</v>
      </c>
      <c r="O37" s="9">
        <f ca="1">O38+O39</f>
        <v>-512110.75748741755</v>
      </c>
      <c r="P37" s="9">
        <f ca="1">P38+P39</f>
        <v>-499873.49541771406</v>
      </c>
      <c r="Q37" s="9">
        <f ca="1">Q38+Q39</f>
        <v>-480399.22497286147</v>
      </c>
      <c r="R37" s="9">
        <f ca="1">R38+R39</f>
        <v>-458676.80556026706</v>
      </c>
      <c r="S37" s="9">
        <f t="shared" ca="1" si="7"/>
        <v>-1951060.2834382602</v>
      </c>
      <c r="U37" s="9">
        <f ca="1">U38+U39</f>
        <v>-431278.63047600078</v>
      </c>
      <c r="V37" s="9">
        <f ca="1">V38+V39</f>
        <v>-402023.58845691179</v>
      </c>
      <c r="W37" s="9">
        <f ca="1">W38+W39</f>
        <v>-366572.30480875378</v>
      </c>
      <c r="X37" s="9">
        <f ca="1">X38+X39</f>
        <v>-329284.89586560184</v>
      </c>
      <c r="Y37" s="9">
        <f t="shared" ca="1" si="8"/>
        <v>-1529159.4196072682</v>
      </c>
      <c r="AA37" s="9">
        <f ca="1">AA38+AA39</f>
        <v>-286499.49205891765</v>
      </c>
      <c r="AB37" s="9">
        <f ca="1">AB38+AB39</f>
        <v>-241811.7771983667</v>
      </c>
      <c r="AC37" s="9">
        <f ca="1">AC38+AC39</f>
        <v>-191440.30344297027</v>
      </c>
      <c r="AD37" s="9">
        <f ca="1">AD38+AD39</f>
        <v>-140409.0738525448</v>
      </c>
      <c r="AE37" s="9">
        <f t="shared" ca="1" si="9"/>
        <v>-860160.64655279939</v>
      </c>
      <c r="AG37" s="9">
        <f ca="1">AG38+AG39</f>
        <v>-69256.47884580867</v>
      </c>
      <c r="AH37" s="9">
        <f ca="1">AH38+AH39</f>
        <v>-4.3137624743394555E-7</v>
      </c>
      <c r="AI37" s="9">
        <f ca="1">AI38+AI39</f>
        <v>0</v>
      </c>
      <c r="AJ37" s="9">
        <f ca="1">AJ38+AJ39</f>
        <v>0</v>
      </c>
      <c r="AK37" s="9">
        <f t="shared" ca="1" si="10"/>
        <v>-69256.478846240047</v>
      </c>
      <c r="AM37" s="9">
        <f ca="1">AM38+AM39</f>
        <v>0</v>
      </c>
      <c r="AN37" s="9">
        <f ca="1">AN38+AN39</f>
        <v>0</v>
      </c>
      <c r="AO37" s="9">
        <f ca="1">AO38+AO39</f>
        <v>0</v>
      </c>
      <c r="AP37" s="9">
        <f ca="1">AP38+AP39</f>
        <v>0</v>
      </c>
      <c r="AQ37" s="9">
        <f t="shared" ca="1" si="11"/>
        <v>0</v>
      </c>
    </row>
    <row r="38" spans="2:43" hidden="1" outlineLevel="1">
      <c r="B38" s="9" t="s">
        <v>33</v>
      </c>
      <c r="C38" s="16">
        <v>0</v>
      </c>
      <c r="D38" s="16">
        <v>0</v>
      </c>
      <c r="E38" s="16">
        <v>0</v>
      </c>
      <c r="F38" s="16">
        <v>0</v>
      </c>
      <c r="G38" s="16">
        <f t="shared" si="5"/>
        <v>0</v>
      </c>
      <c r="I38" s="16">
        <v>0</v>
      </c>
      <c r="J38" s="16">
        <v>0</v>
      </c>
      <c r="K38" s="10">
        <f>Model!K38</f>
        <v>0</v>
      </c>
      <c r="L38" s="10">
        <f ca="1">Model!L38</f>
        <v>0</v>
      </c>
      <c r="M38" s="9">
        <f t="shared" ca="1" si="6"/>
        <v>0</v>
      </c>
      <c r="O38" s="10">
        <f ca="1">Model!O38</f>
        <v>-494980.5126437571</v>
      </c>
      <c r="P38" s="10">
        <f ca="1">Model!P38</f>
        <v>-478881.80154474196</v>
      </c>
      <c r="Q38" s="10">
        <f ca="1">Model!Q38</f>
        <v>-457435.77628124674</v>
      </c>
      <c r="R38" s="10">
        <f ca="1">Model!R38</f>
        <v>-432841.36864572822</v>
      </c>
      <c r="S38" s="9">
        <f t="shared" ca="1" si="7"/>
        <v>-1864139.459115474</v>
      </c>
      <c r="U38" s="10">
        <f ca="1">Model!U38</f>
        <v>-403789.12342489016</v>
      </c>
      <c r="V38" s="10">
        <f ca="1">Model!V38</f>
        <v>-371700.21284829476</v>
      </c>
      <c r="W38" s="10">
        <f ca="1">Model!W38</f>
        <v>-334890.97815755609</v>
      </c>
      <c r="X38" s="10">
        <f ca="1">Model!X38</f>
        <v>-295177.63774098258</v>
      </c>
      <c r="Y38" s="9">
        <f t="shared" ca="1" si="8"/>
        <v>-1405557.9521717238</v>
      </c>
      <c r="AA38" s="10">
        <f ca="1">Model!AA38</f>
        <v>-251046.76106529526</v>
      </c>
      <c r="AB38" s="10">
        <f ca="1">Model!AB38</f>
        <v>-203886.52626482787</v>
      </c>
      <c r="AC38" s="10">
        <f ca="1">Model!AC38</f>
        <v>-152211.3509703353</v>
      </c>
      <c r="AD38" s="10">
        <f ca="1">Model!AD38</f>
        <v>-97822.035130019533</v>
      </c>
      <c r="AE38" s="9">
        <f t="shared" ca="1" si="9"/>
        <v>-704966.67343047797</v>
      </c>
      <c r="AG38" s="10">
        <f ca="1">Model!AG38</f>
        <v>-38988.333611470087</v>
      </c>
      <c r="AH38" s="10">
        <f ca="1">Model!AH38</f>
        <v>7.7782897278666507E-8</v>
      </c>
      <c r="AI38" s="10">
        <f ca="1">Model!AI38</f>
        <v>0</v>
      </c>
      <c r="AJ38" s="10">
        <f ca="1">Model!AJ38</f>
        <v>0</v>
      </c>
      <c r="AK38" s="9">
        <f t="shared" ca="1" si="10"/>
        <v>-38988.333611392307</v>
      </c>
      <c r="AM38" s="10">
        <f ca="1">Model!AM38</f>
        <v>0</v>
      </c>
      <c r="AN38" s="10">
        <f ca="1">Model!AN38</f>
        <v>0</v>
      </c>
      <c r="AO38" s="10">
        <f ca="1">Model!AO38</f>
        <v>0</v>
      </c>
      <c r="AP38" s="10">
        <f ca="1">Model!AP38</f>
        <v>0</v>
      </c>
      <c r="AQ38" s="9">
        <f t="shared" ca="1" si="11"/>
        <v>0</v>
      </c>
    </row>
    <row r="39" spans="2:43" hidden="1" outlineLevel="1">
      <c r="B39" s="9" t="s">
        <v>34</v>
      </c>
      <c r="C39" s="16">
        <v>0</v>
      </c>
      <c r="D39" s="16">
        <v>0</v>
      </c>
      <c r="E39" s="16">
        <v>0</v>
      </c>
      <c r="F39" s="16">
        <v>0</v>
      </c>
      <c r="G39" s="16">
        <f t="shared" si="5"/>
        <v>0</v>
      </c>
      <c r="I39" s="16">
        <v>0</v>
      </c>
      <c r="J39" s="16">
        <v>0</v>
      </c>
      <c r="K39" s="10">
        <f ca="1">Model!K39</f>
        <v>0</v>
      </c>
      <c r="L39" s="10">
        <f ca="1">Model!L39</f>
        <v>0</v>
      </c>
      <c r="M39" s="9">
        <f t="shared" ca="1" si="6"/>
        <v>0</v>
      </c>
      <c r="O39" s="10">
        <f ca="1">Model!O39</f>
        <v>-17130.244843660428</v>
      </c>
      <c r="P39" s="10">
        <f ca="1">Model!P39</f>
        <v>-20991.693872972122</v>
      </c>
      <c r="Q39" s="10">
        <f ca="1">Model!Q39</f>
        <v>-22963.448691614714</v>
      </c>
      <c r="R39" s="10">
        <f ca="1">Model!R39</f>
        <v>-25835.436914538826</v>
      </c>
      <c r="S39" s="9">
        <f t="shared" ca="1" si="7"/>
        <v>-86920.824322786095</v>
      </c>
      <c r="U39" s="10">
        <f ca="1">Model!U39</f>
        <v>-27489.507051110595</v>
      </c>
      <c r="V39" s="10">
        <f ca="1">Model!V39</f>
        <v>-30323.37560861704</v>
      </c>
      <c r="W39" s="10">
        <f ca="1">Model!W39</f>
        <v>-31681.326651197691</v>
      </c>
      <c r="X39" s="10">
        <f ca="1">Model!X39</f>
        <v>-34107.258124619271</v>
      </c>
      <c r="Y39" s="9">
        <f t="shared" ca="1" si="8"/>
        <v>-123601.4674355446</v>
      </c>
      <c r="AA39" s="10">
        <f ca="1">Model!AA39</f>
        <v>-35452.730993622361</v>
      </c>
      <c r="AB39" s="10">
        <f ca="1">Model!AB39</f>
        <v>-37925.250933538846</v>
      </c>
      <c r="AC39" s="10">
        <f ca="1">Model!AC39</f>
        <v>-39228.952472634948</v>
      </c>
      <c r="AD39" s="10">
        <f ca="1">Model!AD39</f>
        <v>-42587.038722526151</v>
      </c>
      <c r="AE39" s="9">
        <f t="shared" ca="1" si="9"/>
        <v>-155193.97312232229</v>
      </c>
      <c r="AG39" s="10">
        <f ca="1">Model!AG39</f>
        <v>-30268.145234350493</v>
      </c>
      <c r="AH39" s="10">
        <f ca="1">Model!AH39</f>
        <v>0</v>
      </c>
      <c r="AI39" s="10">
        <f ca="1">Model!AI39</f>
        <v>0</v>
      </c>
      <c r="AJ39" s="10">
        <f ca="1">Model!AJ39</f>
        <v>0</v>
      </c>
      <c r="AK39" s="9">
        <f t="shared" ca="1" si="10"/>
        <v>-30268.145234350493</v>
      </c>
      <c r="AM39" s="10">
        <f ca="1">Model!AM39</f>
        <v>0</v>
      </c>
      <c r="AN39" s="10">
        <f ca="1">Model!AN39</f>
        <v>0</v>
      </c>
      <c r="AO39" s="10">
        <f ca="1">Model!AO39</f>
        <v>0</v>
      </c>
      <c r="AP39" s="10">
        <f ca="1">Model!AP39</f>
        <v>0</v>
      </c>
      <c r="AQ39" s="9">
        <f t="shared" ca="1" si="11"/>
        <v>0</v>
      </c>
    </row>
    <row r="40" spans="2:43" collapsed="1">
      <c r="B40" s="9" t="s">
        <v>35</v>
      </c>
      <c r="C40" s="16">
        <v>0</v>
      </c>
      <c r="D40" s="16">
        <v>0</v>
      </c>
      <c r="E40" s="16">
        <v>0</v>
      </c>
      <c r="F40" s="16">
        <v>0</v>
      </c>
      <c r="G40" s="16">
        <f t="shared" si="5"/>
        <v>0</v>
      </c>
      <c r="I40" s="16">
        <v>0</v>
      </c>
      <c r="J40" s="16">
        <v>0</v>
      </c>
      <c r="K40" s="10">
        <f>Model!K40</f>
        <v>0</v>
      </c>
      <c r="L40" s="10">
        <f ca="1">Model!L40</f>
        <v>0</v>
      </c>
      <c r="M40" s="9">
        <f t="shared" ca="1" si="6"/>
        <v>0</v>
      </c>
      <c r="O40" s="10">
        <f ca="1">Model!O40</f>
        <v>-98996.10252875142</v>
      </c>
      <c r="P40" s="10">
        <f ca="1">Model!P40</f>
        <v>-95741.992014836127</v>
      </c>
      <c r="Q40" s="10">
        <f ca="1">Model!Q40</f>
        <v>-92422.799290642535</v>
      </c>
      <c r="R40" s="10">
        <f ca="1">Model!R40</f>
        <v>-89037.222711965078</v>
      </c>
      <c r="S40" s="9">
        <f t="shared" ca="1" si="7"/>
        <v>-376198.11654619518</v>
      </c>
      <c r="U40" s="10">
        <f ca="1">Model!U40</f>
        <v>-85583.934601714049</v>
      </c>
      <c r="V40" s="10">
        <f ca="1">Model!V40</f>
        <v>-82061.580729258028</v>
      </c>
      <c r="W40" s="10">
        <f ca="1">Model!W40</f>
        <v>-78468.779779352873</v>
      </c>
      <c r="X40" s="10">
        <f ca="1">Model!X40</f>
        <v>-74804.122810449626</v>
      </c>
      <c r="Y40" s="9">
        <f t="shared" ca="1" si="8"/>
        <v>-320918.41792077461</v>
      </c>
      <c r="AA40" s="10">
        <f ca="1">Model!AA40</f>
        <v>-71066.172702168304</v>
      </c>
      <c r="AB40" s="10">
        <f ca="1">Model!AB40</f>
        <v>-67253.46359172136</v>
      </c>
      <c r="AC40" s="10">
        <f ca="1">Model!AC40</f>
        <v>-63364.500299065468</v>
      </c>
      <c r="AD40" s="10">
        <f ca="1">Model!AD40</f>
        <v>-59397.757740556459</v>
      </c>
      <c r="AE40" s="9">
        <f t="shared" ca="1" si="9"/>
        <v>-261081.89433351159</v>
      </c>
      <c r="AG40" s="10">
        <f ca="1">Model!AG40</f>
        <v>-55351.68033087728</v>
      </c>
      <c r="AH40" s="10">
        <f ca="1">Model!AH40</f>
        <v>-32994.132530464296</v>
      </c>
      <c r="AI40" s="10">
        <f ca="1">Model!AI40</f>
        <v>6.4852647483348851E-8</v>
      </c>
      <c r="AJ40" s="10">
        <f ca="1">Model!AJ40</f>
        <v>0</v>
      </c>
      <c r="AK40" s="9">
        <f t="shared" ca="1" si="10"/>
        <v>-88345.812861276718</v>
      </c>
      <c r="AM40" s="10">
        <f ca="1">Model!AM40</f>
        <v>0</v>
      </c>
      <c r="AN40" s="10">
        <f ca="1">Model!AN40</f>
        <v>0</v>
      </c>
      <c r="AO40" s="10">
        <f ca="1">Model!AO40</f>
        <v>0</v>
      </c>
      <c r="AP40" s="10">
        <f ca="1">Model!AP40</f>
        <v>0</v>
      </c>
      <c r="AQ40" s="9">
        <f t="shared" ca="1" si="11"/>
        <v>0</v>
      </c>
    </row>
    <row r="41" spans="2:43">
      <c r="B41" s="11" t="s">
        <v>36</v>
      </c>
      <c r="C41" s="11">
        <f>SUM(C35,C36,C37,C40)</f>
        <v>-13000</v>
      </c>
      <c r="D41" s="11">
        <f>SUM(D35,D36,D37,D40)</f>
        <v>-10000</v>
      </c>
      <c r="E41" s="11">
        <f>SUM(E35,E36,E37,E40)</f>
        <v>-6000</v>
      </c>
      <c r="F41" s="11">
        <f>SUM(F35,F36,F37,F40)</f>
        <v>-3000</v>
      </c>
      <c r="G41" s="11">
        <f t="shared" si="5"/>
        <v>-32000</v>
      </c>
      <c r="I41" s="11">
        <f>SUM(I35,I36,I37,I40)</f>
        <v>0</v>
      </c>
      <c r="J41" s="11">
        <f>SUM(J35,J36,J37,J40)</f>
        <v>3000</v>
      </c>
      <c r="K41" s="11">
        <f ca="1">SUM(K35,K36,K37,K40)</f>
        <v>1749.9999999999964</v>
      </c>
      <c r="L41" s="11">
        <f ca="1">SUM(L35,L36,L37,L40)</f>
        <v>1749.9999999999964</v>
      </c>
      <c r="M41" s="11">
        <f t="shared" ca="1" si="6"/>
        <v>6499.9999999999927</v>
      </c>
      <c r="O41" s="11">
        <f ca="1">SUM(O35,O36,O37,O40)</f>
        <v>-589476.86001616903</v>
      </c>
      <c r="P41" s="11">
        <f ca="1">SUM(P35,P36,P37,P40)</f>
        <v>-573985.48743255017</v>
      </c>
      <c r="Q41" s="11">
        <f ca="1">SUM(Q35,Q36,Q37,Q40)</f>
        <v>-551192.02426350396</v>
      </c>
      <c r="R41" s="11">
        <f ca="1">SUM(R35,R36,R37,R40)</f>
        <v>-526084.02827223216</v>
      </c>
      <c r="S41" s="11">
        <f t="shared" ca="1" si="7"/>
        <v>-2240738.3999844552</v>
      </c>
      <c r="U41" s="11">
        <f ca="1">SUM(U35,U36,U37,U40)</f>
        <v>-494583.66507771483</v>
      </c>
      <c r="V41" s="11">
        <f ca="1">SUM(V35,V36,V37,V40)</f>
        <v>-461806.26918616978</v>
      </c>
      <c r="W41" s="11">
        <f ca="1">SUM(W35,W36,W37,W40)</f>
        <v>-422762.18458810664</v>
      </c>
      <c r="X41" s="11">
        <f ca="1">SUM(X35,X36,X37,X40)</f>
        <v>-381810.11867605144</v>
      </c>
      <c r="Y41" s="11">
        <f t="shared" ca="1" si="8"/>
        <v>-1760962.2375280426</v>
      </c>
      <c r="AA41" s="11">
        <f ca="1">SUM(AA35,AA36,AA37,AA40)</f>
        <v>-334618.39776108594</v>
      </c>
      <c r="AB41" s="11">
        <f ca="1">SUM(AB35,AB36,AB37,AB40)</f>
        <v>-286117.97379008809</v>
      </c>
      <c r="AC41" s="11">
        <f ca="1">SUM(AC35,AC36,AC37,AC40)</f>
        <v>-231857.53674203574</v>
      </c>
      <c r="AD41" s="11">
        <f ca="1">SUM(AD35,AD36,AD37,AD40)</f>
        <v>-176859.56459310124</v>
      </c>
      <c r="AE41" s="11">
        <f t="shared" ca="1" si="9"/>
        <v>-1029453.472886311</v>
      </c>
      <c r="AG41" s="11">
        <f ca="1">SUM(AG35,AG36,AG37,AG40)</f>
        <v>-100972.47416668595</v>
      </c>
      <c r="AH41" s="11">
        <f ca="1">SUM(AH35,AH36,AH37,AH40)</f>
        <v>-9358.4475208956683</v>
      </c>
      <c r="AI41" s="11">
        <f ca="1">SUM(AI35,AI36,AI37,AI40)</f>
        <v>23635.685010064859</v>
      </c>
      <c r="AJ41" s="11">
        <f ca="1">SUM(AJ35,AJ36,AJ37,AJ40)</f>
        <v>23635.685010000005</v>
      </c>
      <c r="AK41" s="11">
        <f t="shared" ca="1" si="10"/>
        <v>-63059.55166751676</v>
      </c>
      <c r="AM41" s="11">
        <f ca="1">SUM(AM35,AM36,AM37,AM40)</f>
        <v>24344.755560300004</v>
      </c>
      <c r="AN41" s="11">
        <f ca="1">SUM(AN35,AN36,AN37,AN40)</f>
        <v>24344.755560300004</v>
      </c>
      <c r="AO41" s="11">
        <f ca="1">SUM(AO35,AO36,AO37,AO40)</f>
        <v>24344.755560300004</v>
      </c>
      <c r="AP41" s="11">
        <f ca="1">SUM(AP35,AP36,AP37,AP40)</f>
        <v>24344.755560300004</v>
      </c>
      <c r="AQ41" s="11">
        <f t="shared" ca="1" si="11"/>
        <v>97379.022241200015</v>
      </c>
    </row>
    <row r="43" spans="2:43">
      <c r="B43" s="13" t="s">
        <v>37</v>
      </c>
      <c r="C43" s="13">
        <f>C31+C41</f>
        <v>350500</v>
      </c>
      <c r="D43" s="13">
        <f>D31+D41</f>
        <v>417000</v>
      </c>
      <c r="E43" s="13">
        <f>E31+E41</f>
        <v>530000</v>
      </c>
      <c r="F43" s="13">
        <f>F31+F41</f>
        <v>670000</v>
      </c>
      <c r="G43" s="13">
        <f>SUM(C43:F43)</f>
        <v>1967500</v>
      </c>
      <c r="I43" s="13">
        <f>I31+I41</f>
        <v>817000</v>
      </c>
      <c r="J43" s="13">
        <f>J31+J41</f>
        <v>1011000</v>
      </c>
      <c r="K43" s="13">
        <f ca="1">K31+K41</f>
        <v>1448670.6857608412</v>
      </c>
      <c r="L43" s="13">
        <f ca="1">L31+L41</f>
        <v>1679634.4406767292</v>
      </c>
      <c r="M43" s="13">
        <f ca="1">SUM(I43:L43)</f>
        <v>4956305.1264375709</v>
      </c>
      <c r="O43" s="13">
        <f ca="1">O31+O41</f>
        <v>1229803.3012286108</v>
      </c>
      <c r="P43" s="13">
        <f ca="1">P31+P41</f>
        <v>1468965.3943802794</v>
      </c>
      <c r="Q43" s="13">
        <f ca="1">Q31+Q41</f>
        <v>1635933.0303131361</v>
      </c>
      <c r="R43" s="13">
        <f ca="1">R31+R41</f>
        <v>1862046.4518994922</v>
      </c>
      <c r="S43" s="13">
        <f ca="1">SUM(O43:R43)</f>
        <v>6196748.1778215179</v>
      </c>
      <c r="U43" s="13">
        <f ca="1">U31+U41</f>
        <v>2019471.5545106032</v>
      </c>
      <c r="V43" s="13">
        <f ca="1">V31+V41</f>
        <v>2262916.9398187408</v>
      </c>
      <c r="W43" s="13">
        <f ca="1">W31+W41</f>
        <v>2409105.6279722513</v>
      </c>
      <c r="X43" s="13">
        <f ca="1">X31+X41</f>
        <v>2637401.5771582853</v>
      </c>
      <c r="Y43" s="13">
        <f ca="1">SUM(U43:X43)</f>
        <v>9328895.6994598806</v>
      </c>
      <c r="AA43" s="13">
        <f ca="1">AA31+AA41</f>
        <v>2795280.4540508892</v>
      </c>
      <c r="AB43" s="13">
        <f ca="1">AB31+AB41</f>
        <v>3025676.3982230439</v>
      </c>
      <c r="AC43" s="13">
        <f ca="1">AC31+AC41</f>
        <v>3165641.5326291225</v>
      </c>
      <c r="AD43" s="13">
        <f ca="1">AD31+AD41</f>
        <v>3394563.4098264682</v>
      </c>
      <c r="AE43" s="13">
        <f ca="1">SUM(AA43:AD43)</f>
        <v>12381161.794729525</v>
      </c>
      <c r="AG43" s="13">
        <f ca="1">AG31+AG41</f>
        <v>3566161.9936003201</v>
      </c>
      <c r="AH43" s="13">
        <f ca="1">AH31+AH41</f>
        <v>3827314.4442420662</v>
      </c>
      <c r="AI43" s="13">
        <f ca="1">AI31+AI41</f>
        <v>3924037.0956415404</v>
      </c>
      <c r="AJ43" s="13">
        <f ca="1">AJ31+AJ41</f>
        <v>4084806.7429694091</v>
      </c>
      <c r="AK43" s="13">
        <f ca="1">SUM(AG43:AJ43)</f>
        <v>15402320.276453335</v>
      </c>
      <c r="AM43" s="13">
        <f ca="1">AM31+AM41</f>
        <v>4166545.0959513253</v>
      </c>
      <c r="AN43" s="13">
        <f ca="1">AN31+AN41</f>
        <v>4324098.4324492058</v>
      </c>
      <c r="AO43" s="13">
        <f ca="1">AO31+AO41</f>
        <v>4365260.8733069012</v>
      </c>
      <c r="AP43" s="13">
        <f ca="1">AP31+AP41</f>
        <v>4513168.5554699609</v>
      </c>
      <c r="AQ43" s="13">
        <f ca="1">SUM(AM43:AP43)</f>
        <v>17369072.957177393</v>
      </c>
    </row>
    <row r="45" spans="2:43">
      <c r="B45" s="9" t="s">
        <v>38</v>
      </c>
      <c r="C45" s="16">
        <v>-70100</v>
      </c>
      <c r="D45" s="16">
        <v>-83400</v>
      </c>
      <c r="E45" s="16">
        <v>-106000</v>
      </c>
      <c r="F45" s="16">
        <v>-134000</v>
      </c>
      <c r="G45" s="16">
        <f>SUM(C45:F45)</f>
        <v>-393500</v>
      </c>
      <c r="I45" s="16">
        <v>-163400</v>
      </c>
      <c r="J45" s="16">
        <v>-202200</v>
      </c>
      <c r="K45" s="10">
        <f ca="1">Model!K45</f>
        <v>-333194.25772499351</v>
      </c>
      <c r="L45" s="10">
        <f ca="1">Model!L45</f>
        <v>-386315.92135564773</v>
      </c>
      <c r="M45" s="9">
        <f ca="1">SUM(I45:L45)</f>
        <v>-1085110.1790806414</v>
      </c>
      <c r="O45" s="10">
        <f ca="1">Model!O45</f>
        <v>-282854.75928258052</v>
      </c>
      <c r="P45" s="10">
        <f ca="1">Model!P45</f>
        <v>-337862.04070746427</v>
      </c>
      <c r="Q45" s="10">
        <f ca="1">Model!Q45</f>
        <v>-376264.59697202133</v>
      </c>
      <c r="R45" s="10">
        <f ca="1">Model!R45</f>
        <v>-428270.68393688323</v>
      </c>
      <c r="S45" s="9">
        <f ca="1">SUM(O45:R45)</f>
        <v>-1425252.0808989494</v>
      </c>
      <c r="U45" s="10">
        <f ca="1">Model!U45</f>
        <v>-464478.45753743878</v>
      </c>
      <c r="V45" s="10">
        <f ca="1">Model!V45</f>
        <v>-520470.89615831041</v>
      </c>
      <c r="W45" s="10">
        <f ca="1">Model!W45</f>
        <v>-554094.29443361785</v>
      </c>
      <c r="X45" s="10">
        <f ca="1">Model!X45</f>
        <v>-606602.36274640565</v>
      </c>
      <c r="Y45" s="9">
        <f ca="1">SUM(U45:X45)</f>
        <v>-2145646.0108757727</v>
      </c>
      <c r="AA45" s="10">
        <f ca="1">Model!AA45</f>
        <v>-642914.50443170452</v>
      </c>
      <c r="AB45" s="10">
        <f ca="1">Model!AB45</f>
        <v>-695905.57159130007</v>
      </c>
      <c r="AC45" s="10">
        <f ca="1">Model!AC45</f>
        <v>-728097.55250469816</v>
      </c>
      <c r="AD45" s="10">
        <f ca="1">Model!AD45</f>
        <v>-780749.58426008723</v>
      </c>
      <c r="AE45" s="9">
        <f ca="1">SUM(AA45:AD45)</f>
        <v>-2847667.2127877902</v>
      </c>
      <c r="AG45" s="10">
        <f ca="1">Model!AG45</f>
        <v>-820217.25852807902</v>
      </c>
      <c r="AH45" s="10">
        <f ca="1">Model!AH45</f>
        <v>-880282.32217589207</v>
      </c>
      <c r="AI45" s="10">
        <f ca="1">Model!AI45</f>
        <v>-902528.53199749836</v>
      </c>
      <c r="AJ45" s="10">
        <f ca="1">Model!AJ45</f>
        <v>-939505.55088296416</v>
      </c>
      <c r="AK45" s="9">
        <f ca="1">SUM(AG45:AJ45)</f>
        <v>-3542533.6635844335</v>
      </c>
      <c r="AM45" s="10">
        <f ca="1">Model!AM45</f>
        <v>-958305.37206880481</v>
      </c>
      <c r="AN45" s="10">
        <f ca="1">Model!AN45</f>
        <v>-994542.63946331735</v>
      </c>
      <c r="AO45" s="10">
        <f ca="1">Model!AO45</f>
        <v>-1004010.0008605873</v>
      </c>
      <c r="AP45" s="10">
        <f ca="1">Model!AP45</f>
        <v>-1038028.7677580911</v>
      </c>
      <c r="AQ45" s="9">
        <f ca="1">SUM(AM45:AP45)</f>
        <v>-3994886.7801508005</v>
      </c>
    </row>
    <row r="46" spans="2:43">
      <c r="B46" s="13" t="s">
        <v>40</v>
      </c>
      <c r="C46" s="13">
        <f>C43+SUM(C45)</f>
        <v>280400</v>
      </c>
      <c r="D46" s="13">
        <f>D43+SUM(D45)</f>
        <v>333600</v>
      </c>
      <c r="E46" s="13">
        <f>E43+SUM(E45)</f>
        <v>424000</v>
      </c>
      <c r="F46" s="13">
        <f>F43+SUM(F45)</f>
        <v>536000</v>
      </c>
      <c r="G46" s="13">
        <f>SUM(C46:F46)</f>
        <v>1574000</v>
      </c>
      <c r="I46" s="13">
        <f>I43+SUM(I45)</f>
        <v>653600</v>
      </c>
      <c r="J46" s="13">
        <f>J43+SUM(J45)</f>
        <v>808800</v>
      </c>
      <c r="K46" s="13">
        <f ca="1">K43+SUM(K45)</f>
        <v>1115476.4280358478</v>
      </c>
      <c r="L46" s="13">
        <f ca="1">L43+SUM(L45)</f>
        <v>1293318.5193210815</v>
      </c>
      <c r="M46" s="13">
        <f ca="1">SUM(I46:L46)</f>
        <v>3871194.9473569291</v>
      </c>
      <c r="O46" s="13">
        <f ca="1">O43+SUM(O45)</f>
        <v>946948.54194603022</v>
      </c>
      <c r="P46" s="13">
        <f ca="1">P43+SUM(P45)</f>
        <v>1131103.353672815</v>
      </c>
      <c r="Q46" s="13">
        <f ca="1">Q43+SUM(Q45)</f>
        <v>1259668.4333411148</v>
      </c>
      <c r="R46" s="13">
        <f ca="1">R43+SUM(R45)</f>
        <v>1433775.767962609</v>
      </c>
      <c r="S46" s="13">
        <f ca="1">SUM(O46:R46)</f>
        <v>4771496.096922569</v>
      </c>
      <c r="U46" s="13">
        <f ca="1">U43+SUM(U45)</f>
        <v>1554993.0969731645</v>
      </c>
      <c r="V46" s="13">
        <f ca="1">V43+SUM(V45)</f>
        <v>1742446.0436604305</v>
      </c>
      <c r="W46" s="13">
        <f ca="1">W43+SUM(W45)</f>
        <v>1855011.3335386333</v>
      </c>
      <c r="X46" s="13">
        <f ca="1">X43+SUM(X45)</f>
        <v>2030799.2144118797</v>
      </c>
      <c r="Y46" s="13">
        <f ca="1">SUM(U46:X46)</f>
        <v>7183249.6885841088</v>
      </c>
      <c r="AA46" s="13">
        <f ca="1">AA43+SUM(AA45)</f>
        <v>2152365.9496191847</v>
      </c>
      <c r="AB46" s="13">
        <f ca="1">AB43+SUM(AB45)</f>
        <v>2329770.8266317439</v>
      </c>
      <c r="AC46" s="13">
        <f ca="1">AC43+SUM(AC45)</f>
        <v>2437543.9801244242</v>
      </c>
      <c r="AD46" s="13">
        <f ca="1">AD43+SUM(AD45)</f>
        <v>2613813.8255663812</v>
      </c>
      <c r="AE46" s="13">
        <f ca="1">SUM(AA46:AD46)</f>
        <v>9533494.581941735</v>
      </c>
      <c r="AG46" s="13">
        <f ca="1">AG43+SUM(AG45)</f>
        <v>2745944.7350722412</v>
      </c>
      <c r="AH46" s="13">
        <f ca="1">AH43+SUM(AH45)</f>
        <v>2947032.1220661742</v>
      </c>
      <c r="AI46" s="13">
        <f ca="1">AI43+SUM(AI45)</f>
        <v>3021508.5636440422</v>
      </c>
      <c r="AJ46" s="13">
        <f ca="1">AJ43+SUM(AJ45)</f>
        <v>3145301.1920864452</v>
      </c>
      <c r="AK46" s="13">
        <f ca="1">SUM(AG46:AJ46)</f>
        <v>11859786.612868903</v>
      </c>
      <c r="AM46" s="13">
        <f ca="1">AM43+SUM(AM45)</f>
        <v>3208239.7238825206</v>
      </c>
      <c r="AN46" s="13">
        <f ca="1">AN43+SUM(AN45)</f>
        <v>3329555.7929858882</v>
      </c>
      <c r="AO46" s="13">
        <f ca="1">AO43+SUM(AO45)</f>
        <v>3361250.872446314</v>
      </c>
      <c r="AP46" s="13">
        <f ca="1">AP43+SUM(AP45)</f>
        <v>3475139.7877118699</v>
      </c>
      <c r="AQ46" s="13">
        <f ca="1">SUM(AM46:AP46)</f>
        <v>13374186.177026592</v>
      </c>
    </row>
    <row r="47" spans="2:43">
      <c r="B47" s="12" t="s">
        <v>21</v>
      </c>
      <c r="C47" s="12">
        <f>IFERROR(C46/C12,0)</f>
        <v>8.9728000000000002E-2</v>
      </c>
      <c r="D47" s="12">
        <f>IFERROR(D46/D12,0)</f>
        <v>9.6976744186046515E-2</v>
      </c>
      <c r="E47" s="12">
        <f>IFERROR(E46/E12,0)</f>
        <v>0.11208035950303992</v>
      </c>
      <c r="F47" s="12">
        <f>IFERROR(F46/F12,0)</f>
        <v>0.12925006028454306</v>
      </c>
      <c r="G47" s="12">
        <f>IFERROR(G46/G12,0)</f>
        <v>0.10858916867885478</v>
      </c>
      <c r="I47" s="12">
        <f>IFERROR(I46/I12,0)</f>
        <v>0.1434906695938529</v>
      </c>
      <c r="J47" s="12">
        <f>IFERROR(J46/J12,0)</f>
        <v>0.16047619047619047</v>
      </c>
      <c r="K47" s="12">
        <f ca="1">IFERROR(K46/K12,0)</f>
        <v>0.21262456088203457</v>
      </c>
      <c r="L47" s="12">
        <f ca="1">IFERROR(L46/L12,0)</f>
        <v>0.23364283105722761</v>
      </c>
      <c r="M47" s="12">
        <f ca="1">IFERROR(M46/M12,0)</f>
        <v>0.18998166133949038</v>
      </c>
      <c r="O47" s="12">
        <f ca="1">IFERROR(O46/O12,0)</f>
        <v>0.16283059703419417</v>
      </c>
      <c r="P47" s="12">
        <f ca="1">IFERROR(P46/P12,0)</f>
        <v>0.18555949484402467</v>
      </c>
      <c r="Q47" s="12">
        <f ca="1">IFERROR(Q46/Q12,0)</f>
        <v>0.20070622824385242</v>
      </c>
      <c r="R47" s="12">
        <f ca="1">IFERROR(R46/R12,0)</f>
        <v>0.2196384604598903</v>
      </c>
      <c r="S47" s="12">
        <f ca="1">IFERROR(S46/S12,0)</f>
        <v>0.19305876959470902</v>
      </c>
      <c r="U47" s="12">
        <f ca="1">IFERROR(U46/U12,0)</f>
        <v>0.22895490019666453</v>
      </c>
      <c r="V47" s="12">
        <f ca="1">IFERROR(V46/V12,0)</f>
        <v>0.24696242945936647</v>
      </c>
      <c r="W47" s="12">
        <f ca="1">IFERROR(W46/W12,0)</f>
        <v>0.25801016815887134</v>
      </c>
      <c r="X47" s="12">
        <f ca="1">IFERROR(X46/X12,0)</f>
        <v>0.2735346341466624</v>
      </c>
      <c r="Y47" s="12">
        <f ca="1">IFERROR(Y46/Y12,0)</f>
        <v>0.25238763076908471</v>
      </c>
      <c r="AA47" s="12">
        <f ca="1">IFERROR(AA46/AA12,0)</f>
        <v>0.2805409834265431</v>
      </c>
      <c r="AB47" s="12">
        <f ca="1">IFERROR(AB46/AB12,0)</f>
        <v>0.29490853537356509</v>
      </c>
      <c r="AC47" s="12">
        <f ca="1">IFERROR(AC46/AC12,0)</f>
        <v>0.30441515016394538</v>
      </c>
      <c r="AD47" s="12">
        <f ca="1">IFERROR(AD46/AD12,0)</f>
        <v>0.31778509029236468</v>
      </c>
      <c r="AE47" s="12">
        <f ca="1">IFERROR(AE46/AE12,0)</f>
        <v>0.29975228989435648</v>
      </c>
      <c r="AG47" s="12">
        <f ca="1">IFERROR(AG46/AG12,0)</f>
        <v>0.32467427292025519</v>
      </c>
      <c r="AH47" s="12">
        <f ca="1">IFERROR(AH46/AH12,0)</f>
        <v>0.33991760270713439</v>
      </c>
      <c r="AI47" s="12">
        <f ca="1">IFERROR(AI46/AI12,0)</f>
        <v>0.34532919498745629</v>
      </c>
      <c r="AJ47" s="12">
        <f ca="1">IFERROR(AJ46/AJ12,0)</f>
        <v>0.35139214933639917</v>
      </c>
      <c r="AK47" s="12">
        <f ca="1">IFERROR(AK46/AK12,0)</f>
        <v>0.34052449478059688</v>
      </c>
      <c r="AM47" s="12">
        <f ca="1">IFERROR(AM46/AM12,0)</f>
        <v>0.34992356270879743</v>
      </c>
      <c r="AN47" s="12">
        <f ca="1">IFERROR(AN46/AN12,0)</f>
        <v>0.35550533333826156</v>
      </c>
      <c r="AO47" s="12">
        <f ca="1">IFERROR(AO46/AO12,0)</f>
        <v>0.35692509446465343</v>
      </c>
      <c r="AP47" s="12">
        <f ca="1">IFERROR(AP46/AP12,0)</f>
        <v>0.36190088901256301</v>
      </c>
      <c r="AQ47" s="12">
        <f ca="1">IFERROR(AQ46/AQ12,0)</f>
        <v>0.35613396222642835</v>
      </c>
    </row>
    <row r="51" spans="2:43">
      <c r="B51" s="7" t="s">
        <v>137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</row>
    <row r="53" spans="2:43">
      <c r="B53" t="s">
        <v>11</v>
      </c>
      <c r="C53" s="9">
        <f>C10</f>
        <v>280000</v>
      </c>
      <c r="D53" s="9">
        <f>D10</f>
        <v>310000</v>
      </c>
      <c r="E53" s="9">
        <f>E10</f>
        <v>340000</v>
      </c>
      <c r="F53" s="9">
        <f>F10</f>
        <v>360000</v>
      </c>
      <c r="G53" s="9">
        <f>SUM(C53:F53)</f>
        <v>1290000</v>
      </c>
      <c r="I53" s="9">
        <f>I10</f>
        <v>390000</v>
      </c>
      <c r="J53" s="9">
        <f>J10</f>
        <v>420000</v>
      </c>
      <c r="K53" s="9">
        <f>E53*(1+K54)</f>
        <v>374000.00000000006</v>
      </c>
      <c r="L53" s="9">
        <f>F53*(1+L54)</f>
        <v>396000.00000000006</v>
      </c>
      <c r="M53" s="9">
        <f>SUM(I53:L53)</f>
        <v>1580000</v>
      </c>
      <c r="O53" s="9">
        <f>I53*(1+O54)</f>
        <v>429000.00000000006</v>
      </c>
      <c r="P53" s="9">
        <f>J53*(1+P54)</f>
        <v>462000.00000000006</v>
      </c>
      <c r="Q53" s="9">
        <f>K53*(1+Q54)</f>
        <v>411400.00000000012</v>
      </c>
      <c r="R53" s="9">
        <f>L53*(1+R54)</f>
        <v>435600.00000000012</v>
      </c>
      <c r="S53" s="9">
        <f>SUM(O53:R53)</f>
        <v>1738000.0000000005</v>
      </c>
      <c r="U53" s="9">
        <f>O53*(1+U54)</f>
        <v>471900.00000000012</v>
      </c>
      <c r="V53" s="9">
        <f>P53*(1+V54)</f>
        <v>508200.00000000012</v>
      </c>
      <c r="W53" s="9">
        <f>Q53*(1+W54)</f>
        <v>452540.00000000017</v>
      </c>
      <c r="X53" s="9">
        <f>R53*(1+X54)</f>
        <v>479160.00000000017</v>
      </c>
      <c r="Y53" s="9">
        <f>SUM(U53:X53)</f>
        <v>1911800.0000000007</v>
      </c>
      <c r="AA53" s="9">
        <f>U53*(1+AA54)</f>
        <v>519090.00000000017</v>
      </c>
      <c r="AB53" s="9">
        <f>V53*(1+AB54)</f>
        <v>559020.00000000012</v>
      </c>
      <c r="AC53" s="9">
        <f>W53*(1+AC54)</f>
        <v>497794.00000000023</v>
      </c>
      <c r="AD53" s="9">
        <f>X53*(1+AD54)</f>
        <v>527076.00000000023</v>
      </c>
      <c r="AE53" s="9">
        <f>SUM(AA53:AD53)</f>
        <v>2102980.0000000009</v>
      </c>
      <c r="AG53" s="9">
        <f>AA53*(1+AG54)</f>
        <v>570999.00000000023</v>
      </c>
      <c r="AH53" s="9">
        <f>AB53*(1+AH54)</f>
        <v>614922.00000000023</v>
      </c>
      <c r="AI53" s="9">
        <f>AC53*(1+AI54)</f>
        <v>547573.40000000026</v>
      </c>
      <c r="AJ53" s="9">
        <f>AD53*(1+AJ54)</f>
        <v>579783.60000000033</v>
      </c>
      <c r="AK53" s="9">
        <f>SUM(AG53:AJ53)</f>
        <v>2313278.0000000009</v>
      </c>
      <c r="AM53" s="9">
        <f>AG53*(1+AM54)</f>
        <v>628098.90000000026</v>
      </c>
      <c r="AN53" s="9">
        <f>AH53*(1+AN54)</f>
        <v>676414.2000000003</v>
      </c>
      <c r="AO53" s="9">
        <f>AI53*(1+AO54)</f>
        <v>602330.74000000034</v>
      </c>
      <c r="AP53" s="9">
        <f>AJ53*(1+AP54)</f>
        <v>637761.96000000043</v>
      </c>
      <c r="AQ53" s="9">
        <f>SUM(AM53:AP53)</f>
        <v>2544605.8000000012</v>
      </c>
    </row>
    <row r="54" spans="2:43">
      <c r="B54" s="9" t="s">
        <v>138</v>
      </c>
      <c r="C54" s="14">
        <f>IFERROR(C53/0-1,0)</f>
        <v>0</v>
      </c>
      <c r="D54" s="14">
        <f>IFERROR(D53/0-1,0)</f>
        <v>0</v>
      </c>
      <c r="E54" s="14">
        <f>IFERROR(E53/0-1,0)</f>
        <v>0</v>
      </c>
      <c r="F54" s="14">
        <f>IFERROR(F53/0-1,0)</f>
        <v>0</v>
      </c>
      <c r="G54" s="14">
        <f>SUM(C54:F54)</f>
        <v>0</v>
      </c>
      <c r="I54" s="14">
        <f>IFERROR(I53/C53-1,0)</f>
        <v>0.39285714285714279</v>
      </c>
      <c r="J54" s="14">
        <f>IFERROR(J53/D53-1,0)</f>
        <v>0.35483870967741926</v>
      </c>
      <c r="K54" s="15">
        <v>0.1</v>
      </c>
      <c r="L54" s="15">
        <f>K54</f>
        <v>0.1</v>
      </c>
      <c r="M54" s="14">
        <f>SUM(I54:L54)</f>
        <v>0.94769585253456201</v>
      </c>
      <c r="O54" s="15">
        <f>L54</f>
        <v>0.1</v>
      </c>
      <c r="P54" s="15">
        <f>O54</f>
        <v>0.1</v>
      </c>
      <c r="Q54" s="15">
        <f>P54</f>
        <v>0.1</v>
      </c>
      <c r="R54" s="15">
        <f>Q54</f>
        <v>0.1</v>
      </c>
      <c r="S54" s="14">
        <f>SUM(O54:R54)</f>
        <v>0.4</v>
      </c>
      <c r="U54" s="15">
        <f>R54</f>
        <v>0.1</v>
      </c>
      <c r="V54" s="15">
        <f>U54</f>
        <v>0.1</v>
      </c>
      <c r="W54" s="15">
        <f>V54</f>
        <v>0.1</v>
      </c>
      <c r="X54" s="15">
        <f>W54</f>
        <v>0.1</v>
      </c>
      <c r="Y54" s="14">
        <f>SUM(U54:X54)</f>
        <v>0.4</v>
      </c>
      <c r="AA54" s="15">
        <f>X54</f>
        <v>0.1</v>
      </c>
      <c r="AB54" s="15">
        <f>AA54</f>
        <v>0.1</v>
      </c>
      <c r="AC54" s="15">
        <f>AB54</f>
        <v>0.1</v>
      </c>
      <c r="AD54" s="15">
        <f>AC54</f>
        <v>0.1</v>
      </c>
      <c r="AE54" s="14">
        <f>SUM(AA54:AD54)</f>
        <v>0.4</v>
      </c>
      <c r="AG54" s="15">
        <f>AD54</f>
        <v>0.1</v>
      </c>
      <c r="AH54" s="15">
        <f>AG54</f>
        <v>0.1</v>
      </c>
      <c r="AI54" s="15">
        <f>AH54</f>
        <v>0.1</v>
      </c>
      <c r="AJ54" s="15">
        <f>AI54</f>
        <v>0.1</v>
      </c>
      <c r="AK54" s="14">
        <f>SUM(AG54:AJ54)</f>
        <v>0.4</v>
      </c>
      <c r="AM54" s="15">
        <f>AJ54</f>
        <v>0.1</v>
      </c>
      <c r="AN54" s="15">
        <f>AM54</f>
        <v>0.1</v>
      </c>
      <c r="AO54" s="15">
        <f>AN54</f>
        <v>0.1</v>
      </c>
      <c r="AP54" s="15">
        <f>AO54</f>
        <v>0.1</v>
      </c>
      <c r="AQ54" s="14">
        <f>SUM(AM54:AP54)</f>
        <v>0.4</v>
      </c>
    </row>
    <row r="58" spans="2:43">
      <c r="B58" s="7" t="s">
        <v>139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</row>
    <row r="60" spans="2:43">
      <c r="B60" t="s">
        <v>12</v>
      </c>
      <c r="C60" s="9">
        <f>C11</f>
        <v>45000</v>
      </c>
      <c r="D60" s="9">
        <f>D11</f>
        <v>50000</v>
      </c>
      <c r="E60" s="9">
        <f>E11</f>
        <v>55000</v>
      </c>
      <c r="F60" s="9">
        <f>F11</f>
        <v>60000</v>
      </c>
      <c r="G60" s="9">
        <f>SUM(C60:F60)</f>
        <v>210000</v>
      </c>
      <c r="I60" s="9">
        <f>I11</f>
        <v>65000</v>
      </c>
      <c r="J60" s="9">
        <f>J11</f>
        <v>70000</v>
      </c>
      <c r="K60" s="9">
        <f>E60*(1+K61)</f>
        <v>60500.000000000007</v>
      </c>
      <c r="L60" s="9">
        <f>F60*(1+L61)</f>
        <v>66000</v>
      </c>
      <c r="M60" s="9">
        <f>SUM(I60:L60)</f>
        <v>261500</v>
      </c>
      <c r="O60" s="9">
        <f>I60*(1+O61)</f>
        <v>71500</v>
      </c>
      <c r="P60" s="9">
        <f>J60*(1+P61)</f>
        <v>77000</v>
      </c>
      <c r="Q60" s="9">
        <f>K60*(1+Q61)</f>
        <v>66550.000000000015</v>
      </c>
      <c r="R60" s="9">
        <f>L60*(1+R61)</f>
        <v>72600</v>
      </c>
      <c r="S60" s="9">
        <f>SUM(O60:R60)</f>
        <v>287650</v>
      </c>
      <c r="U60" s="9">
        <f>O60*(1+U61)</f>
        <v>78650</v>
      </c>
      <c r="V60" s="9">
        <f>P60*(1+V61)</f>
        <v>84700</v>
      </c>
      <c r="W60" s="9">
        <f>Q60*(1+W61)</f>
        <v>73205.000000000029</v>
      </c>
      <c r="X60" s="9">
        <f>R60*(1+X61)</f>
        <v>79860</v>
      </c>
      <c r="Y60" s="9">
        <f>SUM(U60:X60)</f>
        <v>316415</v>
      </c>
      <c r="AA60" s="9">
        <f>U60*(1+AA61)</f>
        <v>86515</v>
      </c>
      <c r="AB60" s="9">
        <f>V60*(1+AB61)</f>
        <v>93170.000000000015</v>
      </c>
      <c r="AC60" s="9">
        <f>W60*(1+AC61)</f>
        <v>80525.500000000044</v>
      </c>
      <c r="AD60" s="9">
        <f>X60*(1+AD61)</f>
        <v>87846</v>
      </c>
      <c r="AE60" s="9">
        <f>SUM(AA60:AD60)</f>
        <v>348056.50000000006</v>
      </c>
      <c r="AG60" s="9">
        <f>AA60*(1+AG61)</f>
        <v>95166.500000000015</v>
      </c>
      <c r="AH60" s="9">
        <f>AB60*(1+AH61)</f>
        <v>102487.00000000003</v>
      </c>
      <c r="AI60" s="9">
        <f>AC60*(1+AI61)</f>
        <v>88578.050000000061</v>
      </c>
      <c r="AJ60" s="9">
        <f>AD60*(1+AJ61)</f>
        <v>96630.6</v>
      </c>
      <c r="AK60" s="9">
        <f>SUM(AG60:AJ60)</f>
        <v>382862.15000000014</v>
      </c>
      <c r="AM60" s="9">
        <f>AG60*(1+AM61)</f>
        <v>104683.15000000002</v>
      </c>
      <c r="AN60" s="9">
        <f>AH60*(1+AN61)</f>
        <v>112735.70000000004</v>
      </c>
      <c r="AO60" s="9">
        <f>AI60*(1+AO61)</f>
        <v>97435.855000000069</v>
      </c>
      <c r="AP60" s="9">
        <f>AJ60*(1+AP61)</f>
        <v>106293.66000000002</v>
      </c>
      <c r="AQ60" s="9">
        <f>SUM(AM60:AP60)</f>
        <v>421148.36500000017</v>
      </c>
    </row>
    <row r="61" spans="2:43">
      <c r="B61" s="9" t="s">
        <v>138</v>
      </c>
      <c r="C61" s="14">
        <f>IFERROR(C60/0-1,0)</f>
        <v>0</v>
      </c>
      <c r="D61" s="14">
        <f>IFERROR(D60/0-1,0)</f>
        <v>0</v>
      </c>
      <c r="E61" s="14">
        <f>IFERROR(E60/0-1,0)</f>
        <v>0</v>
      </c>
      <c r="F61" s="14">
        <f>IFERROR(F60/0-1,0)</f>
        <v>0</v>
      </c>
      <c r="G61" s="14">
        <f>SUM(C61:F61)</f>
        <v>0</v>
      </c>
      <c r="I61" s="14">
        <f>IFERROR(I60/C60-1,0)</f>
        <v>0.44444444444444442</v>
      </c>
      <c r="J61" s="14">
        <f>IFERROR(J60/D60-1,0)</f>
        <v>0.39999999999999991</v>
      </c>
      <c r="K61" s="15">
        <v>0.1</v>
      </c>
      <c r="L61" s="15">
        <f>K61</f>
        <v>0.1</v>
      </c>
      <c r="M61" s="14">
        <f>SUM(I61:L61)</f>
        <v>1.0444444444444443</v>
      </c>
      <c r="O61" s="15">
        <f>L61</f>
        <v>0.1</v>
      </c>
      <c r="P61" s="15">
        <f>O61</f>
        <v>0.1</v>
      </c>
      <c r="Q61" s="15">
        <f>P61</f>
        <v>0.1</v>
      </c>
      <c r="R61" s="15">
        <f>Q61</f>
        <v>0.1</v>
      </c>
      <c r="S61" s="14">
        <f>SUM(O61:R61)</f>
        <v>0.4</v>
      </c>
      <c r="U61" s="15">
        <f>R61</f>
        <v>0.1</v>
      </c>
      <c r="V61" s="15">
        <f>U61</f>
        <v>0.1</v>
      </c>
      <c r="W61" s="15">
        <f>V61</f>
        <v>0.1</v>
      </c>
      <c r="X61" s="15">
        <f>W61</f>
        <v>0.1</v>
      </c>
      <c r="Y61" s="14">
        <f>SUM(U61:X61)</f>
        <v>0.4</v>
      </c>
      <c r="AA61" s="15">
        <f>X61</f>
        <v>0.1</v>
      </c>
      <c r="AB61" s="15">
        <f>AA61</f>
        <v>0.1</v>
      </c>
      <c r="AC61" s="15">
        <f>AB61</f>
        <v>0.1</v>
      </c>
      <c r="AD61" s="15">
        <f>AC61</f>
        <v>0.1</v>
      </c>
      <c r="AE61" s="14">
        <f>SUM(AA61:AD61)</f>
        <v>0.4</v>
      </c>
      <c r="AG61" s="15">
        <f>AD61</f>
        <v>0.1</v>
      </c>
      <c r="AH61" s="15">
        <f>AG61</f>
        <v>0.1</v>
      </c>
      <c r="AI61" s="15">
        <f>AH61</f>
        <v>0.1</v>
      </c>
      <c r="AJ61" s="15">
        <f>AI61</f>
        <v>0.1</v>
      </c>
      <c r="AK61" s="14">
        <f>SUM(AG61:AJ61)</f>
        <v>0.4</v>
      </c>
      <c r="AM61" s="15">
        <f>AJ61</f>
        <v>0.1</v>
      </c>
      <c r="AN61" s="15">
        <f>AM61</f>
        <v>0.1</v>
      </c>
      <c r="AO61" s="15">
        <f>AN61</f>
        <v>0.1</v>
      </c>
      <c r="AP61" s="15">
        <f>AO61</f>
        <v>0.1</v>
      </c>
      <c r="AQ61" s="14">
        <f>SUM(AM61:AP61)</f>
        <v>0.4</v>
      </c>
    </row>
    <row r="65" spans="2:43">
      <c r="B65" s="7" t="s">
        <v>140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</row>
    <row r="67" spans="2:43">
      <c r="B67" s="8" t="s">
        <v>16</v>
      </c>
    </row>
    <row r="68" spans="2:43">
      <c r="B68" t="s">
        <v>13</v>
      </c>
      <c r="C68" s="9">
        <f>C12</f>
        <v>3125000</v>
      </c>
      <c r="D68" s="9">
        <f>D12</f>
        <v>3440000</v>
      </c>
      <c r="E68" s="9">
        <f>E12</f>
        <v>3783000</v>
      </c>
      <c r="F68" s="9">
        <f>F12</f>
        <v>4147000</v>
      </c>
      <c r="G68" s="9">
        <f>SUM(C68:F68)</f>
        <v>14495000</v>
      </c>
      <c r="I68" s="9">
        <f>I12</f>
        <v>4555000</v>
      </c>
      <c r="J68" s="9">
        <f>J12</f>
        <v>5040000</v>
      </c>
      <c r="K68" s="9">
        <f>K12</f>
        <v>5246225.6637168135</v>
      </c>
      <c r="L68" s="9">
        <f>L12</f>
        <v>5535451.327433628</v>
      </c>
      <c r="M68" s="9">
        <f>SUM(I68:L68)</f>
        <v>20376676.991150443</v>
      </c>
      <c r="O68" s="9">
        <f>O12</f>
        <v>5815544.2477876106</v>
      </c>
      <c r="P68" s="9">
        <f>P12</f>
        <v>6095637.1681415923</v>
      </c>
      <c r="Q68" s="9">
        <f>Q12</f>
        <v>6276180.0884955749</v>
      </c>
      <c r="R68" s="9">
        <f>R12</f>
        <v>6527890.2654867256</v>
      </c>
      <c r="S68" s="9">
        <f>SUM(O68:R68)</f>
        <v>24715251.769911502</v>
      </c>
      <c r="U68" s="9">
        <f>U12</f>
        <v>6791700.4424778763</v>
      </c>
      <c r="V68" s="9">
        <f>V12</f>
        <v>7055510.6194690261</v>
      </c>
      <c r="W68" s="9">
        <f>W12</f>
        <v>7189683.0530973449</v>
      </c>
      <c r="X68" s="9">
        <f>X12</f>
        <v>7424285.4867256638</v>
      </c>
      <c r="Y68" s="9">
        <f>SUM(U68:X68)</f>
        <v>28461179.601769909</v>
      </c>
      <c r="AA68" s="9">
        <f>AA12</f>
        <v>7672197.9203539817</v>
      </c>
      <c r="AB68" s="9">
        <f>AB12</f>
        <v>7899977.6106194686</v>
      </c>
      <c r="AC68" s="9">
        <f>AC12</f>
        <v>8007301.8008849556</v>
      </c>
      <c r="AD68" s="9">
        <f>AD12</f>
        <v>8225098.9911504425</v>
      </c>
      <c r="AE68" s="9">
        <f>SUM(AA68:AD68)</f>
        <v>31804576.323008846</v>
      </c>
      <c r="AG68" s="9">
        <f>AG12</f>
        <v>8457537.1814159285</v>
      </c>
      <c r="AH68" s="9">
        <f>AH12</f>
        <v>8669842.6283185836</v>
      </c>
      <c r="AI68" s="9">
        <f>AI12</f>
        <v>8749647.0252212398</v>
      </c>
      <c r="AJ68" s="9">
        <f>AJ12</f>
        <v>8950971.722123893</v>
      </c>
      <c r="AK68" s="9">
        <f>SUM(AG68:AJ68)</f>
        <v>34827998.557079643</v>
      </c>
      <c r="AM68" s="9">
        <f>AM12</f>
        <v>9168401.5190265495</v>
      </c>
      <c r="AN68" s="9">
        <f>AN12</f>
        <v>9365698.5725663714</v>
      </c>
      <c r="AO68" s="9">
        <f>AO12</f>
        <v>9417244.4711061958</v>
      </c>
      <c r="AP68" s="9">
        <f>AP12</f>
        <v>9602462.6996460184</v>
      </c>
      <c r="AQ68" s="9">
        <f>SUM(AM68:AP68)</f>
        <v>37553807.262345135</v>
      </c>
    </row>
    <row r="69" spans="2:43">
      <c r="B69" s="9" t="s">
        <v>141</v>
      </c>
      <c r="C69" s="14">
        <f>IFERROR(-C70/C68,0)</f>
        <v>0.1</v>
      </c>
      <c r="D69" s="14">
        <f>IFERROR(-D70/D68,0)</f>
        <v>9.8837209302325577E-2</v>
      </c>
      <c r="E69" s="14">
        <f>IFERROR(-E70/E68,0)</f>
        <v>9.7805974094633888E-2</v>
      </c>
      <c r="F69" s="14">
        <f>IFERROR(-F70/F68,0)</f>
        <v>9.5249578008198693E-2</v>
      </c>
      <c r="G69" s="14">
        <f>SUM(C69:F69)</f>
        <v>0.39189276140515816</v>
      </c>
      <c r="I69" s="14">
        <f>IFERROR(-I70/I68,0)</f>
        <v>9.3304061470911082E-2</v>
      </c>
      <c r="J69" s="14">
        <f>IFERROR(-J70/J68,0)</f>
        <v>9.1269841269841265E-2</v>
      </c>
      <c r="K69" s="15">
        <f>SUM(E69:F69,I69:J69)/4</f>
        <v>9.4407363710896239E-2</v>
      </c>
      <c r="L69" s="15">
        <f>K69</f>
        <v>9.4407363710896239E-2</v>
      </c>
      <c r="M69" s="14">
        <f>IFERROR(-M70/M68,0)</f>
        <v>9.3384691819149629E-2</v>
      </c>
      <c r="O69" s="15">
        <f>L69*(1+0)</f>
        <v>9.4407363710896239E-2</v>
      </c>
      <c r="P69" s="15">
        <f>O69</f>
        <v>9.4407363710896239E-2</v>
      </c>
      <c r="Q69" s="15">
        <f>P69</f>
        <v>9.4407363710896239E-2</v>
      </c>
      <c r="R69" s="15">
        <f>Q69</f>
        <v>9.4407363710896239E-2</v>
      </c>
      <c r="S69" s="14">
        <f>IFERROR(-S70/S68,0)</f>
        <v>9.4407363710896239E-2</v>
      </c>
      <c r="U69" s="15">
        <f>R69*(1+0)</f>
        <v>9.4407363710896239E-2</v>
      </c>
      <c r="V69" s="15">
        <f>U69</f>
        <v>9.4407363710896239E-2</v>
      </c>
      <c r="W69" s="15">
        <f>V69</f>
        <v>9.4407363710896239E-2</v>
      </c>
      <c r="X69" s="15">
        <f>W69</f>
        <v>9.4407363710896239E-2</v>
      </c>
      <c r="Y69" s="14">
        <f>IFERROR(-Y70/Y68,0)</f>
        <v>9.4407363710896239E-2</v>
      </c>
      <c r="AA69" s="15">
        <f>X69*(1+0)</f>
        <v>9.4407363710896239E-2</v>
      </c>
      <c r="AB69" s="15">
        <f>AA69</f>
        <v>9.4407363710896239E-2</v>
      </c>
      <c r="AC69" s="15">
        <f>AB69</f>
        <v>9.4407363710896239E-2</v>
      </c>
      <c r="AD69" s="15">
        <f>AC69</f>
        <v>9.4407363710896239E-2</v>
      </c>
      <c r="AE69" s="14">
        <f>IFERROR(-AE70/AE68,0)</f>
        <v>9.4407363710896239E-2</v>
      </c>
      <c r="AG69" s="15">
        <f>AD69*(1+0)</f>
        <v>9.4407363710896239E-2</v>
      </c>
      <c r="AH69" s="15">
        <f>AG69</f>
        <v>9.4407363710896239E-2</v>
      </c>
      <c r="AI69" s="15">
        <f>AH69</f>
        <v>9.4407363710896239E-2</v>
      </c>
      <c r="AJ69" s="15">
        <f>AI69</f>
        <v>9.4407363710896239E-2</v>
      </c>
      <c r="AK69" s="14">
        <f>IFERROR(-AK70/AK68,0)</f>
        <v>9.4407363710896239E-2</v>
      </c>
      <c r="AM69" s="15">
        <f>AJ69*(1+0)</f>
        <v>9.4407363710896239E-2</v>
      </c>
      <c r="AN69" s="15">
        <f>AM69</f>
        <v>9.4407363710896239E-2</v>
      </c>
      <c r="AO69" s="15">
        <f>AN69</f>
        <v>9.4407363710896239E-2</v>
      </c>
      <c r="AP69" s="15">
        <f>AO69</f>
        <v>9.4407363710896239E-2</v>
      </c>
      <c r="AQ69" s="14">
        <f>IFERROR(-AQ70/AQ68,0)</f>
        <v>9.4407363710896239E-2</v>
      </c>
    </row>
    <row r="70" spans="2:43">
      <c r="B70" s="11" t="s">
        <v>16</v>
      </c>
      <c r="C70" s="11">
        <f>C16</f>
        <v>-312500</v>
      </c>
      <c r="D70" s="11">
        <f>D16</f>
        <v>-340000</v>
      </c>
      <c r="E70" s="11">
        <f>E16</f>
        <v>-370000</v>
      </c>
      <c r="F70" s="11">
        <f>F16</f>
        <v>-395000</v>
      </c>
      <c r="G70" s="11">
        <f>SUM(C70:F70)</f>
        <v>-1417500</v>
      </c>
      <c r="I70" s="11">
        <f>I16</f>
        <v>-425000</v>
      </c>
      <c r="J70" s="11">
        <f>J16</f>
        <v>-460000</v>
      </c>
      <c r="K70" s="11">
        <f>-K68*K69</f>
        <v>-495282.33434395125</v>
      </c>
      <c r="L70" s="11">
        <f>-L68*L69</f>
        <v>-522587.36677298992</v>
      </c>
      <c r="M70" s="11">
        <f>SUM(I70:L70)</f>
        <v>-1902869.7011169412</v>
      </c>
      <c r="O70" s="11">
        <f>-O68*O69</f>
        <v>-549030.20097769541</v>
      </c>
      <c r="P70" s="11">
        <f>-P68*P69</f>
        <v>-575473.03518240084</v>
      </c>
      <c r="Q70" s="11">
        <f>-Q68*Q69</f>
        <v>-592517.61632968672</v>
      </c>
      <c r="R70" s="11">
        <f>-R68*R69</f>
        <v>-616280.91055862431</v>
      </c>
      <c r="S70" s="11">
        <f>SUM(O70:R70)</f>
        <v>-2333301.7630484072</v>
      </c>
      <c r="U70" s="11">
        <f>-U68*U69</f>
        <v>-641186.53388846375</v>
      </c>
      <c r="V70" s="11">
        <f>-V68*V69</f>
        <v>-666092.15721830318</v>
      </c>
      <c r="W70" s="11">
        <f>-W68*W69</f>
        <v>-678759.02295982791</v>
      </c>
      <c r="X70" s="11">
        <f>-X68*X69</f>
        <v>-700907.220238838</v>
      </c>
      <c r="Y70" s="11">
        <f>SUM(U70:X70)</f>
        <v>-2686944.9343054327</v>
      </c>
      <c r="AA70" s="11">
        <f>-AA68*AA69</f>
        <v>-724311.97952884005</v>
      </c>
      <c r="AB70" s="11">
        <f>-AB68*AB69</f>
        <v>-745816.05959368916</v>
      </c>
      <c r="AC70" s="11">
        <f>-AC68*AC69</f>
        <v>-755948.25345906045</v>
      </c>
      <c r="AD70" s="11">
        <f>-AD68*AD69</f>
        <v>-776509.91201566556</v>
      </c>
      <c r="AE70" s="11">
        <f>SUM(AA70:AD70)</f>
        <v>-3002586.2045972552</v>
      </c>
      <c r="AG70" s="11">
        <f>-AG68*AG69</f>
        <v>-798453.78878436179</v>
      </c>
      <c r="AH70" s="11">
        <f>-AH68*AH69</f>
        <v>-818496.98632790509</v>
      </c>
      <c r="AI70" s="11">
        <f>-AI68*AI69</f>
        <v>-826031.10905202292</v>
      </c>
      <c r="AJ70" s="11">
        <f>-AJ68*AJ69</f>
        <v>-845037.64293649758</v>
      </c>
      <c r="AK70" s="11">
        <f>SUM(AG70:AJ70)</f>
        <v>-3288019.527100787</v>
      </c>
      <c r="AM70" s="11">
        <f>-AM68*AM69</f>
        <v>-865564.61685427302</v>
      </c>
      <c r="AN70" s="11">
        <f>-AN68*AN69</f>
        <v>-884190.91154689516</v>
      </c>
      <c r="AO70" s="11">
        <f>-AO68*AO69</f>
        <v>-889057.22393814928</v>
      </c>
      <c r="AP70" s="11">
        <f>-AP68*AP69</f>
        <v>-906543.1886057962</v>
      </c>
      <c r="AQ70" s="11">
        <f>SUM(AM70:AP70)</f>
        <v>-3545355.9409451135</v>
      </c>
    </row>
    <row r="74" spans="2:43">
      <c r="B74" s="7" t="s">
        <v>142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</row>
    <row r="76" spans="2:43">
      <c r="B76" s="8" t="s">
        <v>17</v>
      </c>
    </row>
    <row r="77" spans="2:43">
      <c r="B77" t="s">
        <v>13</v>
      </c>
      <c r="C77" s="9">
        <f>C12</f>
        <v>3125000</v>
      </c>
      <c r="D77" s="9">
        <f>D12</f>
        <v>3440000</v>
      </c>
      <c r="E77" s="9">
        <f>E12</f>
        <v>3783000</v>
      </c>
      <c r="F77" s="9">
        <f>F12</f>
        <v>4147000</v>
      </c>
      <c r="G77" s="9">
        <f>SUM(C77:F77)</f>
        <v>14495000</v>
      </c>
      <c r="I77" s="9">
        <f>I12</f>
        <v>4555000</v>
      </c>
      <c r="J77" s="9">
        <f>J12</f>
        <v>5040000</v>
      </c>
      <c r="K77" s="9">
        <f>K12</f>
        <v>5246225.6637168135</v>
      </c>
      <c r="L77" s="9">
        <f>L12</f>
        <v>5535451.327433628</v>
      </c>
      <c r="M77" s="9">
        <f>SUM(I77:L77)</f>
        <v>20376676.991150443</v>
      </c>
      <c r="O77" s="9">
        <f>O12</f>
        <v>5815544.2477876106</v>
      </c>
      <c r="P77" s="9">
        <f>P12</f>
        <v>6095637.1681415923</v>
      </c>
      <c r="Q77" s="9">
        <f>Q12</f>
        <v>6276180.0884955749</v>
      </c>
      <c r="R77" s="9">
        <f>R12</f>
        <v>6527890.2654867256</v>
      </c>
      <c r="S77" s="9">
        <f>SUM(O77:R77)</f>
        <v>24715251.769911502</v>
      </c>
      <c r="U77" s="9">
        <f>U12</f>
        <v>6791700.4424778763</v>
      </c>
      <c r="V77" s="9">
        <f>V12</f>
        <v>7055510.6194690261</v>
      </c>
      <c r="W77" s="9">
        <f>W12</f>
        <v>7189683.0530973449</v>
      </c>
      <c r="X77" s="9">
        <f>X12</f>
        <v>7424285.4867256638</v>
      </c>
      <c r="Y77" s="9">
        <f>SUM(U77:X77)</f>
        <v>28461179.601769909</v>
      </c>
      <c r="AA77" s="9">
        <f>AA12</f>
        <v>7672197.9203539817</v>
      </c>
      <c r="AB77" s="9">
        <f>AB12</f>
        <v>7899977.6106194686</v>
      </c>
      <c r="AC77" s="9">
        <f>AC12</f>
        <v>8007301.8008849556</v>
      </c>
      <c r="AD77" s="9">
        <f>AD12</f>
        <v>8225098.9911504425</v>
      </c>
      <c r="AE77" s="9">
        <f>SUM(AA77:AD77)</f>
        <v>31804576.323008846</v>
      </c>
      <c r="AG77" s="9">
        <f>AG12</f>
        <v>8457537.1814159285</v>
      </c>
      <c r="AH77" s="9">
        <f>AH12</f>
        <v>8669842.6283185836</v>
      </c>
      <c r="AI77" s="9">
        <f>AI12</f>
        <v>8749647.0252212398</v>
      </c>
      <c r="AJ77" s="9">
        <f>AJ12</f>
        <v>8950971.722123893</v>
      </c>
      <c r="AK77" s="9">
        <f>SUM(AG77:AJ77)</f>
        <v>34827998.557079643</v>
      </c>
      <c r="AM77" s="9">
        <f>AM12</f>
        <v>9168401.5190265495</v>
      </c>
      <c r="AN77" s="9">
        <f>AN12</f>
        <v>9365698.5725663714</v>
      </c>
      <c r="AO77" s="9">
        <f>AO12</f>
        <v>9417244.4711061958</v>
      </c>
      <c r="AP77" s="9">
        <f>AP12</f>
        <v>9602462.6996460184</v>
      </c>
      <c r="AQ77" s="9">
        <f>SUM(AM77:AP77)</f>
        <v>37553807.262345135</v>
      </c>
    </row>
    <row r="78" spans="2:43">
      <c r="B78" s="9" t="s">
        <v>143</v>
      </c>
      <c r="C78" s="14">
        <f>IFERROR(-C79/C77,0)</f>
        <v>0.06</v>
      </c>
      <c r="D78" s="14">
        <f>IFERROR(-D79/D77,0)</f>
        <v>5.8139534883720929E-2</v>
      </c>
      <c r="E78" s="14">
        <f>IFERROR(-E79/E77,0)</f>
        <v>5.683320116309807E-2</v>
      </c>
      <c r="F78" s="14">
        <f>IFERROR(-F79/F77,0)</f>
        <v>5.5461779599710631E-2</v>
      </c>
      <c r="G78" s="14">
        <f>SUM(C78:F78)</f>
        <v>0.23043451564652961</v>
      </c>
      <c r="I78" s="14">
        <f>IFERROR(-I79/I77,0)</f>
        <v>5.4884742041712405E-2</v>
      </c>
      <c r="J78" s="14">
        <f>IFERROR(-J79/J77,0)</f>
        <v>5.3571428571428568E-2</v>
      </c>
      <c r="K78" s="15">
        <f>SUM(E78:F78,I78:J78)/4</f>
        <v>5.5187787843987417E-2</v>
      </c>
      <c r="L78" s="15">
        <f>K78</f>
        <v>5.5187787843987417E-2</v>
      </c>
      <c r="M78" s="14">
        <f>IFERROR(-M79/M77,0)</f>
        <v>5.472025212326137E-2</v>
      </c>
      <c r="O78" s="15">
        <f>L78*(1+0)</f>
        <v>5.5187787843987417E-2</v>
      </c>
      <c r="P78" s="15">
        <f>O78</f>
        <v>5.5187787843987417E-2</v>
      </c>
      <c r="Q78" s="15">
        <f>P78</f>
        <v>5.5187787843987417E-2</v>
      </c>
      <c r="R78" s="15">
        <f>Q78</f>
        <v>5.5187787843987417E-2</v>
      </c>
      <c r="S78" s="14">
        <f>IFERROR(-S79/S77,0)</f>
        <v>5.5187787843987417E-2</v>
      </c>
      <c r="U78" s="15">
        <f>R78*(1+0)</f>
        <v>5.5187787843987417E-2</v>
      </c>
      <c r="V78" s="15">
        <f>U78</f>
        <v>5.5187787843987417E-2</v>
      </c>
      <c r="W78" s="15">
        <f>V78</f>
        <v>5.5187787843987417E-2</v>
      </c>
      <c r="X78" s="15">
        <f>W78</f>
        <v>5.5187787843987417E-2</v>
      </c>
      <c r="Y78" s="14">
        <f>IFERROR(-Y79/Y77,0)</f>
        <v>5.5187787843987424E-2</v>
      </c>
      <c r="AA78" s="15">
        <f>X78*(1+0)</f>
        <v>5.5187787843987417E-2</v>
      </c>
      <c r="AB78" s="15">
        <f>AA78</f>
        <v>5.5187787843987417E-2</v>
      </c>
      <c r="AC78" s="15">
        <f>AB78</f>
        <v>5.5187787843987417E-2</v>
      </c>
      <c r="AD78" s="15">
        <f>AC78</f>
        <v>5.5187787843987417E-2</v>
      </c>
      <c r="AE78" s="14">
        <f>IFERROR(-AE79/AE77,0)</f>
        <v>5.5187787843987417E-2</v>
      </c>
      <c r="AG78" s="15">
        <f>AD78*(1+0)</f>
        <v>5.5187787843987417E-2</v>
      </c>
      <c r="AH78" s="15">
        <f>AG78</f>
        <v>5.5187787843987417E-2</v>
      </c>
      <c r="AI78" s="15">
        <f>AH78</f>
        <v>5.5187787843987417E-2</v>
      </c>
      <c r="AJ78" s="15">
        <f>AI78</f>
        <v>5.5187787843987417E-2</v>
      </c>
      <c r="AK78" s="14">
        <f>IFERROR(-AK79/AK77,0)</f>
        <v>5.5187787843987417E-2</v>
      </c>
      <c r="AM78" s="15">
        <f>AJ78*(1+0)</f>
        <v>5.5187787843987417E-2</v>
      </c>
      <c r="AN78" s="15">
        <f>AM78</f>
        <v>5.5187787843987417E-2</v>
      </c>
      <c r="AO78" s="15">
        <f>AN78</f>
        <v>5.5187787843987417E-2</v>
      </c>
      <c r="AP78" s="15">
        <f>AO78</f>
        <v>5.5187787843987417E-2</v>
      </c>
      <c r="AQ78" s="14">
        <f>IFERROR(-AQ79/AQ77,0)</f>
        <v>5.518778784398741E-2</v>
      </c>
    </row>
    <row r="79" spans="2:43">
      <c r="B79" s="11" t="s">
        <v>17</v>
      </c>
      <c r="C79" s="11">
        <f>C17</f>
        <v>-187500</v>
      </c>
      <c r="D79" s="11">
        <f>D17</f>
        <v>-200000</v>
      </c>
      <c r="E79" s="11">
        <f>E17</f>
        <v>-215000</v>
      </c>
      <c r="F79" s="11">
        <f>F17</f>
        <v>-230000</v>
      </c>
      <c r="G79" s="11">
        <f>SUM(C79:F79)</f>
        <v>-832500</v>
      </c>
      <c r="I79" s="11">
        <f>I17</f>
        <v>-250000</v>
      </c>
      <c r="J79" s="11">
        <f>J17</f>
        <v>-270000</v>
      </c>
      <c r="K79" s="11">
        <f>-K77*K78</f>
        <v>-289527.58891088556</v>
      </c>
      <c r="L79" s="11">
        <f>-L77*L78</f>
        <v>-305489.31347912556</v>
      </c>
      <c r="M79" s="11">
        <f>SUM(I79:L79)</f>
        <v>-1115016.9023900111</v>
      </c>
      <c r="O79" s="11">
        <f>-O77*O78</f>
        <v>-320947.02214422403</v>
      </c>
      <c r="P79" s="11">
        <f>-P77*P78</f>
        <v>-336404.73080932244</v>
      </c>
      <c r="Q79" s="11">
        <f>-Q77*Q78</f>
        <v>-346368.49519455194</v>
      </c>
      <c r="R79" s="11">
        <f>-R77*R78</f>
        <v>-360259.8230405121</v>
      </c>
      <c r="S79" s="11">
        <f>SUM(O79:R79)</f>
        <v>-1363980.0711886105</v>
      </c>
      <c r="U79" s="11">
        <f>-U77*U78</f>
        <v>-374818.9231193845</v>
      </c>
      <c r="V79" s="11">
        <f>-V77*V78</f>
        <v>-389378.02319825685</v>
      </c>
      <c r="W79" s="11">
        <f>-W77*W78</f>
        <v>-396782.702999848</v>
      </c>
      <c r="X79" s="11">
        <f>-X77*X78</f>
        <v>-409729.89233461081</v>
      </c>
      <c r="Y79" s="11">
        <f>SUM(U79:X79)</f>
        <v>-1570709.5416521002</v>
      </c>
      <c r="AA79" s="11">
        <f>-AA77*AA78</f>
        <v>-423411.63112557703</v>
      </c>
      <c r="AB79" s="11">
        <f>-AB77*AB78</f>
        <v>-435982.28834711789</v>
      </c>
      <c r="AC79" s="11">
        <f>-AC77*AC78</f>
        <v>-441905.27299001731</v>
      </c>
      <c r="AD79" s="11">
        <f>-AD77*AD78</f>
        <v>-453925.01811940555</v>
      </c>
      <c r="AE79" s="11">
        <f>SUM(AA79:AD79)</f>
        <v>-1755224.2105821176</v>
      </c>
      <c r="AG79" s="11">
        <f>-AG77*AG78</f>
        <v>-466752.76765061758</v>
      </c>
      <c r="AH79" s="11">
        <f>-AH77*AH78</f>
        <v>-478469.43561240425</v>
      </c>
      <c r="AI79" s="11">
        <f>-AI77*AI78</f>
        <v>-482873.66373768542</v>
      </c>
      <c r="AJ79" s="11">
        <f>-AJ77*AJ78</f>
        <v>-493984.32839810412</v>
      </c>
      <c r="AK79" s="11">
        <f>SUM(AG79:AJ79)</f>
        <v>-1922080.1953988113</v>
      </c>
      <c r="AM79" s="11">
        <f>-AM77*AM78</f>
        <v>-505983.79790052917</v>
      </c>
      <c r="AN79" s="11">
        <f>-AN77*AN78</f>
        <v>-516872.1858335287</v>
      </c>
      <c r="AO79" s="11">
        <f>-AO77*AO78</f>
        <v>-519716.88994637225</v>
      </c>
      <c r="AP79" s="11">
        <f>-AP77*AP78</f>
        <v>-529938.67424786708</v>
      </c>
      <c r="AQ79" s="11">
        <f>SUM(AM79:AP79)</f>
        <v>-2072511.547928297</v>
      </c>
    </row>
    <row r="83" spans="2:43">
      <c r="B83" s="7" t="s">
        <v>144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</row>
    <row r="85" spans="2:43">
      <c r="B85" s="8" t="s">
        <v>18</v>
      </c>
    </row>
    <row r="86" spans="2:43">
      <c r="B86" t="s">
        <v>13</v>
      </c>
      <c r="C86" s="9">
        <f>C12</f>
        <v>3125000</v>
      </c>
      <c r="D86" s="9">
        <f>D12</f>
        <v>3440000</v>
      </c>
      <c r="E86" s="9">
        <f>E12</f>
        <v>3783000</v>
      </c>
      <c r="F86" s="9">
        <f>F12</f>
        <v>4147000</v>
      </c>
      <c r="G86" s="9">
        <f>SUM(C86:F86)</f>
        <v>14495000</v>
      </c>
      <c r="I86" s="9">
        <f>I12</f>
        <v>4555000</v>
      </c>
      <c r="J86" s="9">
        <f>J12</f>
        <v>5040000</v>
      </c>
      <c r="K86" s="9">
        <f>K12</f>
        <v>5246225.6637168135</v>
      </c>
      <c r="L86" s="9">
        <f>L12</f>
        <v>5535451.327433628</v>
      </c>
      <c r="M86" s="9">
        <f>SUM(I86:L86)</f>
        <v>20376676.991150443</v>
      </c>
      <c r="O86" s="9">
        <f>O12</f>
        <v>5815544.2477876106</v>
      </c>
      <c r="P86" s="9">
        <f>P12</f>
        <v>6095637.1681415923</v>
      </c>
      <c r="Q86" s="9">
        <f>Q12</f>
        <v>6276180.0884955749</v>
      </c>
      <c r="R86" s="9">
        <f>R12</f>
        <v>6527890.2654867256</v>
      </c>
      <c r="S86" s="9">
        <f>SUM(O86:R86)</f>
        <v>24715251.769911502</v>
      </c>
      <c r="U86" s="9">
        <f>U12</f>
        <v>6791700.4424778763</v>
      </c>
      <c r="V86" s="9">
        <f>V12</f>
        <v>7055510.6194690261</v>
      </c>
      <c r="W86" s="9">
        <f>W12</f>
        <v>7189683.0530973449</v>
      </c>
      <c r="X86" s="9">
        <f>X12</f>
        <v>7424285.4867256638</v>
      </c>
      <c r="Y86" s="9">
        <f>SUM(U86:X86)</f>
        <v>28461179.601769909</v>
      </c>
      <c r="AA86" s="9">
        <f>AA12</f>
        <v>7672197.9203539817</v>
      </c>
      <c r="AB86" s="9">
        <f>AB12</f>
        <v>7899977.6106194686</v>
      </c>
      <c r="AC86" s="9">
        <f>AC12</f>
        <v>8007301.8008849556</v>
      </c>
      <c r="AD86" s="9">
        <f>AD12</f>
        <v>8225098.9911504425</v>
      </c>
      <c r="AE86" s="9">
        <f>SUM(AA86:AD86)</f>
        <v>31804576.323008846</v>
      </c>
      <c r="AG86" s="9">
        <f>AG12</f>
        <v>8457537.1814159285</v>
      </c>
      <c r="AH86" s="9">
        <f>AH12</f>
        <v>8669842.6283185836</v>
      </c>
      <c r="AI86" s="9">
        <f>AI12</f>
        <v>8749647.0252212398</v>
      </c>
      <c r="AJ86" s="9">
        <f>AJ12</f>
        <v>8950971.722123893</v>
      </c>
      <c r="AK86" s="9">
        <f>SUM(AG86:AJ86)</f>
        <v>34827998.557079643</v>
      </c>
      <c r="AM86" s="9">
        <f>AM12</f>
        <v>9168401.5190265495</v>
      </c>
      <c r="AN86" s="9">
        <f>AN12</f>
        <v>9365698.5725663714</v>
      </c>
      <c r="AO86" s="9">
        <f>AO12</f>
        <v>9417244.4711061958</v>
      </c>
      <c r="AP86" s="9">
        <f>AP12</f>
        <v>9602462.6996460184</v>
      </c>
      <c r="AQ86" s="9">
        <f>SUM(AM86:AP86)</f>
        <v>37553807.262345135</v>
      </c>
    </row>
    <row r="87" spans="2:43">
      <c r="B87" s="9" t="s">
        <v>145</v>
      </c>
      <c r="C87" s="14">
        <f>IFERROR(-C88/C86,0)</f>
        <v>5.3760000000000002E-2</v>
      </c>
      <c r="D87" s="14">
        <f>IFERROR(-D88/D86,0)</f>
        <v>5.4069767441860463E-2</v>
      </c>
      <c r="E87" s="14">
        <f>IFERROR(-E88/E86,0)</f>
        <v>5.392545598731166E-2</v>
      </c>
      <c r="F87" s="14">
        <f>IFERROR(-F88/F86,0)</f>
        <v>5.2085845189293468E-2</v>
      </c>
      <c r="G87" s="14">
        <f>SUM(C87:F87)</f>
        <v>0.21384106861846558</v>
      </c>
      <c r="I87" s="14">
        <f>IFERROR(-I88/I86,0)</f>
        <v>5.137211855104281E-2</v>
      </c>
      <c r="J87" s="14">
        <f>IFERROR(-J88/J86,0)</f>
        <v>0.05</v>
      </c>
      <c r="K87" s="15">
        <f>SUM(E87:F87,I87:J87)/4</f>
        <v>5.1845854931911989E-2</v>
      </c>
      <c r="L87" s="15">
        <f>K87</f>
        <v>5.1845854931911989E-2</v>
      </c>
      <c r="M87" s="14">
        <f>IFERROR(-M88/M86,0)</f>
        <v>5.1283399234318454E-2</v>
      </c>
      <c r="O87" s="15">
        <f>L87*(1+0)</f>
        <v>5.1845854931911989E-2</v>
      </c>
      <c r="P87" s="15">
        <f>O87</f>
        <v>5.1845854931911989E-2</v>
      </c>
      <c r="Q87" s="15">
        <f>P87</f>
        <v>5.1845854931911989E-2</v>
      </c>
      <c r="R87" s="15">
        <f>Q87</f>
        <v>5.1845854931911989E-2</v>
      </c>
      <c r="S87" s="14">
        <f>IFERROR(-S88/S86,0)</f>
        <v>5.1845854931911996E-2</v>
      </c>
      <c r="U87" s="15">
        <f>R87*(1+0)</f>
        <v>5.1845854931911989E-2</v>
      </c>
      <c r="V87" s="15">
        <f>U87</f>
        <v>5.1845854931911989E-2</v>
      </c>
      <c r="W87" s="15">
        <f>V87</f>
        <v>5.1845854931911989E-2</v>
      </c>
      <c r="X87" s="15">
        <f>W87</f>
        <v>5.1845854931911989E-2</v>
      </c>
      <c r="Y87" s="14">
        <f>IFERROR(-Y88/Y86,0)</f>
        <v>5.1845854931911996E-2</v>
      </c>
      <c r="AA87" s="15">
        <f>X87*(1+0)</f>
        <v>5.1845854931911989E-2</v>
      </c>
      <c r="AB87" s="15">
        <f>AA87</f>
        <v>5.1845854931911989E-2</v>
      </c>
      <c r="AC87" s="15">
        <f>AB87</f>
        <v>5.1845854931911989E-2</v>
      </c>
      <c r="AD87" s="15">
        <f>AC87</f>
        <v>5.1845854931911989E-2</v>
      </c>
      <c r="AE87" s="14">
        <f>IFERROR(-AE88/AE86,0)</f>
        <v>5.1845854931911989E-2</v>
      </c>
      <c r="AG87" s="15">
        <f>AD87*(1+0)</f>
        <v>5.1845854931911989E-2</v>
      </c>
      <c r="AH87" s="15">
        <f>AG87</f>
        <v>5.1845854931911989E-2</v>
      </c>
      <c r="AI87" s="15">
        <f>AH87</f>
        <v>5.1845854931911989E-2</v>
      </c>
      <c r="AJ87" s="15">
        <f>AI87</f>
        <v>5.1845854931911989E-2</v>
      </c>
      <c r="AK87" s="14">
        <f>IFERROR(-AK88/AK86,0)</f>
        <v>5.1845854931911989E-2</v>
      </c>
      <c r="AM87" s="15">
        <f>AJ87*(1+0)</f>
        <v>5.1845854931911989E-2</v>
      </c>
      <c r="AN87" s="15">
        <f>AM87</f>
        <v>5.1845854931911989E-2</v>
      </c>
      <c r="AO87" s="15">
        <f>AN87</f>
        <v>5.1845854931911989E-2</v>
      </c>
      <c r="AP87" s="15">
        <f>AO87</f>
        <v>5.1845854931911989E-2</v>
      </c>
      <c r="AQ87" s="14">
        <f>IFERROR(-AQ88/AQ86,0)</f>
        <v>5.1845854931911989E-2</v>
      </c>
    </row>
    <row r="88" spans="2:43">
      <c r="B88" s="11" t="s">
        <v>18</v>
      </c>
      <c r="C88" s="11">
        <f>C18</f>
        <v>-168000</v>
      </c>
      <c r="D88" s="11">
        <f>D18</f>
        <v>-186000</v>
      </c>
      <c r="E88" s="11">
        <f>E18</f>
        <v>-204000</v>
      </c>
      <c r="F88" s="11">
        <f>F18</f>
        <v>-216000</v>
      </c>
      <c r="G88" s="11">
        <f>SUM(C88:F88)</f>
        <v>-774000</v>
      </c>
      <c r="I88" s="11">
        <f>I18</f>
        <v>-234000</v>
      </c>
      <c r="J88" s="11">
        <f>J18</f>
        <v>-252000</v>
      </c>
      <c r="K88" s="11">
        <f>-K86*K87</f>
        <v>-271995.05470113561</v>
      </c>
      <c r="L88" s="11">
        <f>-L86*L87</f>
        <v>-286990.20650478353</v>
      </c>
      <c r="M88" s="11">
        <f>SUM(I88:L88)</f>
        <v>-1044985.2612059191</v>
      </c>
      <c r="O88" s="11">
        <f>-O86*O87</f>
        <v>-301511.86342091172</v>
      </c>
      <c r="P88" s="11">
        <f>-P86*P87</f>
        <v>-316033.52033703978</v>
      </c>
      <c r="Q88" s="11">
        <f>-Q86*Q87</f>
        <v>-325393.9223946961</v>
      </c>
      <c r="R88" s="11">
        <f>-R86*R87</f>
        <v>-338444.05171586521</v>
      </c>
      <c r="S88" s="11">
        <f>SUM(O88:R88)</f>
        <v>-1281383.3578685129</v>
      </c>
      <c r="U88" s="11">
        <f>-U86*U87</f>
        <v>-352121.51588171045</v>
      </c>
      <c r="V88" s="11">
        <f>-V86*V87</f>
        <v>-365798.98004755564</v>
      </c>
      <c r="W88" s="11">
        <f>-W86*W87</f>
        <v>-372755.264577311</v>
      </c>
      <c r="X88" s="11">
        <f>-X86*X87</f>
        <v>-384918.42831787834</v>
      </c>
      <c r="Y88" s="11">
        <f>SUM(U88:X88)</f>
        <v>-1475594.1888244555</v>
      </c>
      <c r="AA88" s="11">
        <f>-AA86*AA87</f>
        <v>-397771.66038758936</v>
      </c>
      <c r="AB88" s="11">
        <f>-AB86*AB87</f>
        <v>-409581.09316552966</v>
      </c>
      <c r="AC88" s="11">
        <f>-AC86*AC87</f>
        <v>-415145.40756471903</v>
      </c>
      <c r="AD88" s="11">
        <f>-AD86*AD87</f>
        <v>-426437.28909580148</v>
      </c>
      <c r="AE88" s="11">
        <f>SUM(AA88:AD88)</f>
        <v>-1648935.4502136395</v>
      </c>
      <c r="AG88" s="11">
        <f>-AG86*AG87</f>
        <v>-438488.24578894203</v>
      </c>
      <c r="AH88" s="11">
        <f>-AH86*AH87</f>
        <v>-449495.40319031186</v>
      </c>
      <c r="AI88" s="11">
        <f>-AI86*AI87</f>
        <v>-453632.9303750557</v>
      </c>
      <c r="AJ88" s="11">
        <f>-AJ86*AJ87</f>
        <v>-464070.7814048818</v>
      </c>
      <c r="AK88" s="11">
        <f>SUM(AG88:AJ88)</f>
        <v>-1805687.3607591912</v>
      </c>
      <c r="AM88" s="11">
        <f>-AM86*AM87</f>
        <v>-475343.61511297198</v>
      </c>
      <c r="AN88" s="11">
        <f>-AN86*AN87</f>
        <v>-485572.64952929126</v>
      </c>
      <c r="AO88" s="11">
        <f>-AO86*AO87</f>
        <v>-488245.09070732206</v>
      </c>
      <c r="AP88" s="11">
        <f>-AP86*AP87</f>
        <v>-497847.88811494346</v>
      </c>
      <c r="AQ88" s="11">
        <f>SUM(AM88:AP88)</f>
        <v>-1947009.2434645288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9"/>
  <sheetViews>
    <sheetView workbookViewId="0"/>
  </sheetViews>
  <sheetFormatPr baseColWidth="10" defaultColWidth="8.83203125" defaultRowHeight="16"/>
  <sheetData>
    <row r="1" spans="1:2">
      <c r="B1">
        <v>-1</v>
      </c>
    </row>
    <row r="2" spans="1:2">
      <c r="A2" t="s">
        <v>146</v>
      </c>
      <c r="B2">
        <v>0</v>
      </c>
    </row>
    <row r="3" spans="1:2">
      <c r="A3" t="s">
        <v>147</v>
      </c>
      <c r="B3">
        <v>1</v>
      </c>
    </row>
    <row r="4" spans="1:2">
      <c r="A4" t="s">
        <v>148</v>
      </c>
      <c r="B4">
        <v>2</v>
      </c>
    </row>
    <row r="5" spans="1:2">
      <c r="A5" t="s">
        <v>149</v>
      </c>
      <c r="B5">
        <v>3</v>
      </c>
    </row>
    <row r="6" spans="1:2">
      <c r="A6" t="s">
        <v>150</v>
      </c>
      <c r="B6">
        <v>4</v>
      </c>
    </row>
    <row r="7" spans="1:2">
      <c r="A7" t="s">
        <v>151</v>
      </c>
      <c r="B7">
        <v>5</v>
      </c>
    </row>
    <row r="8" spans="1:2">
      <c r="A8" t="s">
        <v>152</v>
      </c>
      <c r="B8">
        <v>6</v>
      </c>
    </row>
    <row r="9" spans="1:2">
      <c r="A9" t="s">
        <v>153</v>
      </c>
      <c r="B9">
        <v>7</v>
      </c>
    </row>
    <row r="10" spans="1:2">
      <c r="A10" t="s">
        <v>154</v>
      </c>
      <c r="B10">
        <v>8</v>
      </c>
    </row>
    <row r="11" spans="1:2">
      <c r="A11" t="s">
        <v>155</v>
      </c>
      <c r="B11">
        <v>9</v>
      </c>
    </row>
    <row r="12" spans="1:2">
      <c r="A12" t="s">
        <v>156</v>
      </c>
      <c r="B12">
        <v>10</v>
      </c>
    </row>
    <row r="13" spans="1:2">
      <c r="A13" t="s">
        <v>157</v>
      </c>
      <c r="B13">
        <v>11</v>
      </c>
    </row>
    <row r="14" spans="1:2">
      <c r="A14" t="s">
        <v>158</v>
      </c>
      <c r="B14">
        <v>12</v>
      </c>
    </row>
    <row r="15" spans="1:2">
      <c r="A15" t="s">
        <v>159</v>
      </c>
      <c r="B15">
        <v>13</v>
      </c>
    </row>
    <row r="16" spans="1:2">
      <c r="A16" t="s">
        <v>160</v>
      </c>
      <c r="B16">
        <v>14</v>
      </c>
    </row>
    <row r="17" spans="1:2">
      <c r="A17" t="s">
        <v>161</v>
      </c>
      <c r="B17">
        <v>15</v>
      </c>
    </row>
    <row r="18" spans="1:2">
      <c r="A18" t="s">
        <v>162</v>
      </c>
      <c r="B18">
        <v>16</v>
      </c>
    </row>
    <row r="19" spans="1:2">
      <c r="A19" t="s">
        <v>163</v>
      </c>
      <c r="B19">
        <v>17</v>
      </c>
    </row>
    <row r="20" spans="1:2">
      <c r="A20" t="s">
        <v>164</v>
      </c>
      <c r="B20">
        <v>18</v>
      </c>
    </row>
    <row r="21" spans="1:2">
      <c r="A21" t="s">
        <v>165</v>
      </c>
      <c r="B21">
        <v>19</v>
      </c>
    </row>
    <row r="22" spans="1:2">
      <c r="A22" t="s">
        <v>166</v>
      </c>
      <c r="B22">
        <v>20</v>
      </c>
    </row>
    <row r="23" spans="1:2">
      <c r="A23" t="s">
        <v>167</v>
      </c>
      <c r="B23">
        <v>21</v>
      </c>
    </row>
    <row r="24" spans="1:2">
      <c r="A24" t="s">
        <v>168</v>
      </c>
      <c r="B24">
        <v>22</v>
      </c>
    </row>
    <row r="25" spans="1:2">
      <c r="A25" t="s">
        <v>169</v>
      </c>
      <c r="B25">
        <v>23</v>
      </c>
    </row>
    <row r="26" spans="1:2">
      <c r="A26" t="s">
        <v>170</v>
      </c>
      <c r="B26">
        <v>24</v>
      </c>
    </row>
    <row r="27" spans="1:2">
      <c r="A27" t="s">
        <v>171</v>
      </c>
      <c r="B27">
        <v>25</v>
      </c>
    </row>
    <row r="28" spans="1:2">
      <c r="A28" t="s">
        <v>172</v>
      </c>
      <c r="B28">
        <v>26</v>
      </c>
    </row>
    <row r="29" spans="1:2">
      <c r="A29" t="s">
        <v>173</v>
      </c>
      <c r="B29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17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6" customHeight="1" outlineLevelRow="1" outlineLevelCol="1"/>
  <cols>
    <col min="1" max="1" width="3" customWidth="1"/>
    <col min="2" max="2" width="39.6640625" bestFit="1" customWidth="1"/>
    <col min="3" max="6" width="9.83203125" bestFit="1" customWidth="1" outlineLevel="1"/>
    <col min="7" max="7" width="11" bestFit="1" customWidth="1"/>
    <col min="8" max="8" width="4" customWidth="1"/>
    <col min="9" max="10" width="9.83203125" bestFit="1" customWidth="1" outlineLevel="1"/>
    <col min="11" max="12" width="10.5" bestFit="1" customWidth="1" outlineLevel="1"/>
    <col min="13" max="13" width="11" bestFit="1" customWidth="1"/>
    <col min="14" max="14" width="4" customWidth="1"/>
    <col min="15" max="18" width="11" bestFit="1" customWidth="1" outlineLevel="1"/>
    <col min="19" max="19" width="11" bestFit="1" customWidth="1"/>
    <col min="20" max="20" width="4" customWidth="1"/>
    <col min="21" max="24" width="11" bestFit="1" customWidth="1" outlineLevel="1"/>
    <col min="25" max="25" width="11" bestFit="1" customWidth="1"/>
    <col min="26" max="26" width="4" customWidth="1"/>
    <col min="27" max="30" width="10.83203125" bestFit="1" customWidth="1" outlineLevel="1"/>
    <col min="31" max="31" width="11" bestFit="1" customWidth="1"/>
    <col min="32" max="32" width="4" customWidth="1"/>
    <col min="33" max="36" width="10.83203125" bestFit="1" customWidth="1" outlineLevel="1"/>
    <col min="37" max="37" width="11" bestFit="1" customWidth="1"/>
    <col min="38" max="38" width="4" customWidth="1"/>
    <col min="39" max="42" width="11" bestFit="1" customWidth="1" outlineLevel="1"/>
    <col min="43" max="43" width="11" bestFit="1" customWidth="1"/>
  </cols>
  <sheetData>
    <row r="1" spans="1:43" ht="22" customHeight="1">
      <c r="A1" s="1" t="s">
        <v>305</v>
      </c>
      <c r="B1" s="1"/>
      <c r="C1" s="53">
        <v>0</v>
      </c>
      <c r="D1" s="53">
        <v>1</v>
      </c>
      <c r="E1" s="53">
        <v>2</v>
      </c>
      <c r="F1" s="53">
        <v>3</v>
      </c>
      <c r="G1" s="1"/>
      <c r="H1" s="1"/>
      <c r="I1" s="53">
        <v>0</v>
      </c>
      <c r="J1" s="53">
        <v>1</v>
      </c>
      <c r="K1" s="53">
        <v>2</v>
      </c>
      <c r="L1" s="53">
        <v>3</v>
      </c>
      <c r="M1" s="1"/>
      <c r="N1" s="1"/>
      <c r="O1" s="53">
        <v>0</v>
      </c>
      <c r="P1" s="53">
        <v>1</v>
      </c>
      <c r="Q1" s="53">
        <v>2</v>
      </c>
      <c r="R1" s="53">
        <v>3</v>
      </c>
      <c r="S1" s="1"/>
      <c r="T1" s="1"/>
      <c r="U1" s="53">
        <v>0</v>
      </c>
      <c r="V1" s="53">
        <v>1</v>
      </c>
      <c r="W1" s="53">
        <v>2</v>
      </c>
      <c r="X1" s="53">
        <v>3</v>
      </c>
      <c r="Y1" s="1"/>
      <c r="Z1" s="1"/>
      <c r="AA1" s="53">
        <v>0</v>
      </c>
      <c r="AB1" s="53">
        <v>1</v>
      </c>
      <c r="AC1" s="53">
        <v>2</v>
      </c>
      <c r="AD1" s="53">
        <v>3</v>
      </c>
      <c r="AE1" s="1"/>
      <c r="AF1" s="1"/>
      <c r="AG1" s="53">
        <v>0</v>
      </c>
      <c r="AH1" s="53">
        <v>1</v>
      </c>
      <c r="AI1" s="53">
        <v>2</v>
      </c>
      <c r="AJ1" s="53">
        <v>3</v>
      </c>
      <c r="AK1" s="1"/>
      <c r="AL1" s="1"/>
      <c r="AM1" s="53">
        <v>0</v>
      </c>
      <c r="AN1" s="53">
        <v>1</v>
      </c>
      <c r="AO1" s="53">
        <v>2</v>
      </c>
      <c r="AP1" s="53">
        <v>3</v>
      </c>
      <c r="AQ1" s="1"/>
    </row>
    <row r="2" spans="1:43">
      <c r="A2" s="2" t="s">
        <v>0</v>
      </c>
    </row>
    <row r="3" spans="1:43">
      <c r="A3" s="3" t="s">
        <v>1</v>
      </c>
      <c r="C3" s="4">
        <v>2025</v>
      </c>
      <c r="D3" s="4"/>
      <c r="E3" s="4"/>
      <c r="F3" s="4"/>
      <c r="G3" s="5">
        <v>2025</v>
      </c>
      <c r="I3" s="4">
        <v>2026</v>
      </c>
      <c r="J3" s="4"/>
      <c r="K3" s="4"/>
      <c r="L3" s="4"/>
      <c r="M3" s="5">
        <v>2026</v>
      </c>
      <c r="O3" s="4">
        <v>2027</v>
      </c>
      <c r="P3" s="4"/>
      <c r="Q3" s="4"/>
      <c r="R3" s="4"/>
      <c r="S3" s="5">
        <v>2027</v>
      </c>
      <c r="U3" s="4">
        <v>2028</v>
      </c>
      <c r="V3" s="4"/>
      <c r="W3" s="4"/>
      <c r="X3" s="4"/>
      <c r="Y3" s="5">
        <v>2028</v>
      </c>
      <c r="AA3" s="4">
        <v>2029</v>
      </c>
      <c r="AB3" s="4"/>
      <c r="AC3" s="4"/>
      <c r="AD3" s="4"/>
      <c r="AE3" s="5">
        <v>2029</v>
      </c>
      <c r="AG3" s="4">
        <v>2030</v>
      </c>
      <c r="AH3" s="4"/>
      <c r="AI3" s="4"/>
      <c r="AJ3" s="4"/>
      <c r="AK3" s="5">
        <v>2030</v>
      </c>
      <c r="AM3" s="4">
        <v>2031</v>
      </c>
      <c r="AN3" s="4"/>
      <c r="AO3" s="4"/>
      <c r="AP3" s="4"/>
      <c r="AQ3" s="5">
        <v>2031</v>
      </c>
    </row>
    <row r="4" spans="1:43">
      <c r="A4" s="3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I4" s="5" t="s">
        <v>3</v>
      </c>
      <c r="J4" s="5" t="s">
        <v>4</v>
      </c>
      <c r="K4" s="6" t="s">
        <v>5</v>
      </c>
      <c r="L4" s="6" t="s">
        <v>6</v>
      </c>
      <c r="M4" s="5" t="s">
        <v>7</v>
      </c>
      <c r="O4" s="5" t="s">
        <v>3</v>
      </c>
      <c r="P4" s="5" t="s">
        <v>4</v>
      </c>
      <c r="Q4" s="5" t="s">
        <v>5</v>
      </c>
      <c r="R4" s="5" t="s">
        <v>6</v>
      </c>
      <c r="S4" s="5" t="s">
        <v>7</v>
      </c>
      <c r="U4" s="5" t="s">
        <v>3</v>
      </c>
      <c r="V4" s="5" t="s">
        <v>4</v>
      </c>
      <c r="W4" s="5" t="s">
        <v>5</v>
      </c>
      <c r="X4" s="5" t="s">
        <v>6</v>
      </c>
      <c r="Y4" s="5" t="s">
        <v>7</v>
      </c>
      <c r="AA4" s="5" t="s">
        <v>3</v>
      </c>
      <c r="AB4" s="5" t="s">
        <v>4</v>
      </c>
      <c r="AC4" s="5" t="s">
        <v>5</v>
      </c>
      <c r="AD4" s="5" t="s">
        <v>6</v>
      </c>
      <c r="AE4" s="5" t="s">
        <v>7</v>
      </c>
      <c r="AG4" s="5" t="s">
        <v>3</v>
      </c>
      <c r="AH4" s="5" t="s">
        <v>4</v>
      </c>
      <c r="AI4" s="5" t="s">
        <v>5</v>
      </c>
      <c r="AJ4" s="5" t="s">
        <v>6</v>
      </c>
      <c r="AK4" s="5" t="s">
        <v>7</v>
      </c>
      <c r="AM4" s="5" t="s">
        <v>3</v>
      </c>
      <c r="AN4" s="5" t="s">
        <v>4</v>
      </c>
      <c r="AO4" s="5" t="s">
        <v>5</v>
      </c>
      <c r="AP4" s="5" t="s">
        <v>6</v>
      </c>
      <c r="AQ4" s="5" t="s">
        <v>7</v>
      </c>
    </row>
    <row r="6" spans="1:43">
      <c r="B6" s="54" t="s">
        <v>276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</row>
    <row r="7" spans="1:43" outlineLevel="1"/>
    <row r="8" spans="1:43" outlineLevel="1">
      <c r="B8" s="7" t="s">
        <v>276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outlineLevel="1"/>
    <row r="10" spans="1:43" outlineLevel="1">
      <c r="B10" s="12" t="s">
        <v>277</v>
      </c>
      <c r="C10" s="60">
        <v>0</v>
      </c>
      <c r="D10" s="60">
        <v>0</v>
      </c>
      <c r="E10" s="60">
        <v>0</v>
      </c>
      <c r="F10" s="60">
        <v>0</v>
      </c>
      <c r="G10" s="12">
        <f>F10</f>
        <v>0</v>
      </c>
      <c r="I10" s="60">
        <v>0</v>
      </c>
      <c r="J10" s="60">
        <v>0</v>
      </c>
      <c r="K10" s="60">
        <v>-0.03</v>
      </c>
      <c r="L10" s="60">
        <f>K10</f>
        <v>-0.03</v>
      </c>
      <c r="M10" s="12">
        <f>L10</f>
        <v>-0.03</v>
      </c>
      <c r="O10" s="60">
        <f>L10</f>
        <v>-0.03</v>
      </c>
      <c r="P10" s="60">
        <f>O10</f>
        <v>-0.03</v>
      </c>
      <c r="Q10" s="60">
        <f>P10</f>
        <v>-0.03</v>
      </c>
      <c r="R10" s="60">
        <f>Q10</f>
        <v>-0.03</v>
      </c>
      <c r="S10" s="12">
        <f>R10</f>
        <v>-0.03</v>
      </c>
      <c r="U10" s="60">
        <f>R10</f>
        <v>-0.03</v>
      </c>
      <c r="V10" s="60">
        <f>U10</f>
        <v>-0.03</v>
      </c>
      <c r="W10" s="60">
        <f>V10</f>
        <v>-0.03</v>
      </c>
      <c r="X10" s="60">
        <f>W10</f>
        <v>-0.03</v>
      </c>
      <c r="Y10" s="12">
        <f>X10</f>
        <v>-0.03</v>
      </c>
      <c r="AA10" s="60">
        <f>X10</f>
        <v>-0.03</v>
      </c>
      <c r="AB10" s="60">
        <f>AA10</f>
        <v>-0.03</v>
      </c>
      <c r="AC10" s="60">
        <f>AB10</f>
        <v>-0.03</v>
      </c>
      <c r="AD10" s="60">
        <f>AC10</f>
        <v>-0.03</v>
      </c>
      <c r="AE10" s="12">
        <f>AD10</f>
        <v>-0.03</v>
      </c>
      <c r="AG10" s="60">
        <f>AD10</f>
        <v>-0.03</v>
      </c>
      <c r="AH10" s="60">
        <f>AG10</f>
        <v>-0.03</v>
      </c>
      <c r="AI10" s="60">
        <f>AH10</f>
        <v>-0.03</v>
      </c>
      <c r="AJ10" s="60">
        <f>AI10</f>
        <v>-0.03</v>
      </c>
      <c r="AK10" s="12">
        <f>AJ10</f>
        <v>-0.03</v>
      </c>
      <c r="AM10" s="60">
        <f>AJ10</f>
        <v>-0.03</v>
      </c>
      <c r="AN10" s="60">
        <f>AM10</f>
        <v>-0.03</v>
      </c>
      <c r="AO10" s="60">
        <f>AN10</f>
        <v>-0.03</v>
      </c>
      <c r="AP10" s="60">
        <f>AO10</f>
        <v>-0.03</v>
      </c>
      <c r="AQ10" s="12">
        <f>AP10</f>
        <v>-0.03</v>
      </c>
    </row>
    <row r="11" spans="1:43" outlineLevel="1"/>
    <row r="12" spans="1:43" outlineLevel="1">
      <c r="B12" s="8" t="s">
        <v>278</v>
      </c>
    </row>
    <row r="13" spans="1:43" outlineLevel="1">
      <c r="B13" s="9" t="s">
        <v>279</v>
      </c>
      <c r="C13" s="16">
        <v>0</v>
      </c>
      <c r="D13" s="16">
        <v>0</v>
      </c>
      <c r="E13" s="16">
        <v>0</v>
      </c>
      <c r="F13" s="16">
        <v>0</v>
      </c>
      <c r="G13" s="9">
        <f>C13</f>
        <v>0</v>
      </c>
      <c r="I13" s="16">
        <v>0</v>
      </c>
      <c r="J13" s="16">
        <v>0</v>
      </c>
      <c r="K13" s="9">
        <f>J16</f>
        <v>226</v>
      </c>
      <c r="L13" s="9">
        <f>K16</f>
        <v>239</v>
      </c>
      <c r="M13" s="9">
        <f>I13</f>
        <v>0</v>
      </c>
      <c r="O13" s="9">
        <f>L16</f>
        <v>252</v>
      </c>
      <c r="P13" s="9">
        <f>O16</f>
        <v>264</v>
      </c>
      <c r="Q13" s="9">
        <f>P16</f>
        <v>276</v>
      </c>
      <c r="R13" s="9">
        <f>Q16</f>
        <v>288</v>
      </c>
      <c r="S13" s="9">
        <f>O13</f>
        <v>252</v>
      </c>
      <c r="U13" s="9">
        <f>R16</f>
        <v>299</v>
      </c>
      <c r="V13" s="9">
        <f>U16</f>
        <v>310</v>
      </c>
      <c r="W13" s="9">
        <f>V16</f>
        <v>321</v>
      </c>
      <c r="X13" s="9">
        <f>W16</f>
        <v>331</v>
      </c>
      <c r="Y13" s="9">
        <f>U13</f>
        <v>299</v>
      </c>
      <c r="AA13" s="9">
        <f>X16</f>
        <v>341</v>
      </c>
      <c r="AB13" s="9">
        <f>AA16</f>
        <v>351</v>
      </c>
      <c r="AC13" s="9">
        <f>AB16</f>
        <v>360</v>
      </c>
      <c r="AD13" s="9">
        <f>AC16</f>
        <v>369</v>
      </c>
      <c r="AE13" s="9">
        <f>AA13</f>
        <v>341</v>
      </c>
      <c r="AG13" s="9">
        <f>AD16</f>
        <v>378</v>
      </c>
      <c r="AH13" s="9">
        <f>AG16</f>
        <v>387</v>
      </c>
      <c r="AI13" s="9">
        <f>AH16</f>
        <v>395</v>
      </c>
      <c r="AJ13" s="9">
        <f>AI16</f>
        <v>403</v>
      </c>
      <c r="AK13" s="9">
        <f>AG13</f>
        <v>378</v>
      </c>
      <c r="AM13" s="9">
        <f>AJ16</f>
        <v>411</v>
      </c>
      <c r="AN13" s="9">
        <f>AM16</f>
        <v>419</v>
      </c>
      <c r="AO13" s="9">
        <f>AN16</f>
        <v>426</v>
      </c>
      <c r="AP13" s="9">
        <f>AO16</f>
        <v>433</v>
      </c>
      <c r="AQ13" s="9">
        <f>AM13</f>
        <v>411</v>
      </c>
    </row>
    <row r="14" spans="1:43" outlineLevel="1">
      <c r="B14" s="9" t="s">
        <v>280</v>
      </c>
      <c r="C14" s="16">
        <v>0</v>
      </c>
      <c r="D14" s="16">
        <v>0</v>
      </c>
      <c r="E14" s="16">
        <v>0</v>
      </c>
      <c r="F14" s="16">
        <v>0</v>
      </c>
      <c r="G14" s="9">
        <f>SUM(C14:F14)</f>
        <v>0</v>
      </c>
      <c r="I14" s="16">
        <v>0</v>
      </c>
      <c r="J14" s="16">
        <v>0</v>
      </c>
      <c r="K14" s="16">
        <v>20</v>
      </c>
      <c r="L14" s="16">
        <f>K14</f>
        <v>20</v>
      </c>
      <c r="M14" s="9">
        <f>SUM(I14:L14)</f>
        <v>40</v>
      </c>
      <c r="O14" s="16">
        <f>L14</f>
        <v>20</v>
      </c>
      <c r="P14" s="16">
        <f>O14</f>
        <v>20</v>
      </c>
      <c r="Q14" s="16">
        <f>P14</f>
        <v>20</v>
      </c>
      <c r="R14" s="16">
        <f>Q14</f>
        <v>20</v>
      </c>
      <c r="S14" s="9">
        <f>SUM(O14:R14)</f>
        <v>80</v>
      </c>
      <c r="U14" s="16">
        <f>R14</f>
        <v>20</v>
      </c>
      <c r="V14" s="16">
        <f>U14</f>
        <v>20</v>
      </c>
      <c r="W14" s="16">
        <f>V14</f>
        <v>20</v>
      </c>
      <c r="X14" s="16">
        <f>W14</f>
        <v>20</v>
      </c>
      <c r="Y14" s="9">
        <f>SUM(U14:X14)</f>
        <v>80</v>
      </c>
      <c r="AA14" s="16">
        <f>X14</f>
        <v>20</v>
      </c>
      <c r="AB14" s="16">
        <f>AA14</f>
        <v>20</v>
      </c>
      <c r="AC14" s="16">
        <f>AB14</f>
        <v>20</v>
      </c>
      <c r="AD14" s="16">
        <f>AC14</f>
        <v>20</v>
      </c>
      <c r="AE14" s="9">
        <f>SUM(AA14:AD14)</f>
        <v>80</v>
      </c>
      <c r="AG14" s="16">
        <f>AD14</f>
        <v>20</v>
      </c>
      <c r="AH14" s="16">
        <f>AG14</f>
        <v>20</v>
      </c>
      <c r="AI14" s="16">
        <f>AH14</f>
        <v>20</v>
      </c>
      <c r="AJ14" s="16">
        <f>AI14</f>
        <v>20</v>
      </c>
      <c r="AK14" s="9">
        <f>SUM(AG14:AJ14)</f>
        <v>80</v>
      </c>
      <c r="AM14" s="16">
        <f>AJ14</f>
        <v>20</v>
      </c>
      <c r="AN14" s="16">
        <f>AM14</f>
        <v>20</v>
      </c>
      <c r="AO14" s="16">
        <f>AN14</f>
        <v>20</v>
      </c>
      <c r="AP14" s="16">
        <f>AO14</f>
        <v>20</v>
      </c>
      <c r="AQ14" s="9">
        <f>SUM(AM14:AP14)</f>
        <v>80</v>
      </c>
    </row>
    <row r="15" spans="1:43" outlineLevel="1">
      <c r="B15" s="9" t="s">
        <v>281</v>
      </c>
      <c r="C15" s="16">
        <v>0</v>
      </c>
      <c r="D15" s="16">
        <v>0</v>
      </c>
      <c r="E15" s="16">
        <v>0</v>
      </c>
      <c r="F15" s="16">
        <v>0</v>
      </c>
      <c r="G15" s="9">
        <f>SUM(C15:F15)</f>
        <v>0</v>
      </c>
      <c r="I15" s="16">
        <v>0</v>
      </c>
      <c r="J15" s="16">
        <v>0</v>
      </c>
      <c r="K15" s="9">
        <f>ROUND(K13*K10,0)</f>
        <v>-7</v>
      </c>
      <c r="L15" s="9">
        <f>ROUND(L13*L10,0)</f>
        <v>-7</v>
      </c>
      <c r="M15" s="9">
        <f>SUM(I15:L15)</f>
        <v>-14</v>
      </c>
      <c r="O15" s="9">
        <f>ROUND(O13*O10,0)</f>
        <v>-8</v>
      </c>
      <c r="P15" s="9">
        <f>ROUND(P13*P10,0)</f>
        <v>-8</v>
      </c>
      <c r="Q15" s="9">
        <f>ROUND(Q13*Q10,0)</f>
        <v>-8</v>
      </c>
      <c r="R15" s="9">
        <f>ROUND(R13*R10,0)</f>
        <v>-9</v>
      </c>
      <c r="S15" s="9">
        <f>SUM(O15:R15)</f>
        <v>-33</v>
      </c>
      <c r="U15" s="9">
        <f>ROUND(U13*U10,0)</f>
        <v>-9</v>
      </c>
      <c r="V15" s="9">
        <f>ROUND(V13*V10,0)</f>
        <v>-9</v>
      </c>
      <c r="W15" s="9">
        <f>ROUND(W13*W10,0)</f>
        <v>-10</v>
      </c>
      <c r="X15" s="9">
        <f>ROUND(X13*X10,0)</f>
        <v>-10</v>
      </c>
      <c r="Y15" s="9">
        <f>SUM(U15:X15)</f>
        <v>-38</v>
      </c>
      <c r="AA15" s="9">
        <f>ROUND(AA13*AA10,0)</f>
        <v>-10</v>
      </c>
      <c r="AB15" s="9">
        <f>ROUND(AB13*AB10,0)</f>
        <v>-11</v>
      </c>
      <c r="AC15" s="9">
        <f>ROUND(AC13*AC10,0)</f>
        <v>-11</v>
      </c>
      <c r="AD15" s="9">
        <f>ROUND(AD13*AD10,0)</f>
        <v>-11</v>
      </c>
      <c r="AE15" s="9">
        <f>SUM(AA15:AD15)</f>
        <v>-43</v>
      </c>
      <c r="AG15" s="9">
        <f>ROUND(AG13*AG10,0)</f>
        <v>-11</v>
      </c>
      <c r="AH15" s="9">
        <f>ROUND(AH13*AH10,0)</f>
        <v>-12</v>
      </c>
      <c r="AI15" s="9">
        <f>ROUND(AI13*AI10,0)</f>
        <v>-12</v>
      </c>
      <c r="AJ15" s="9">
        <f>ROUND(AJ13*AJ10,0)</f>
        <v>-12</v>
      </c>
      <c r="AK15" s="9">
        <f>SUM(AG15:AJ15)</f>
        <v>-47</v>
      </c>
      <c r="AM15" s="9">
        <f>ROUND(AM13*AM10,0)</f>
        <v>-12</v>
      </c>
      <c r="AN15" s="9">
        <f>ROUND(AN13*AN10,0)</f>
        <v>-13</v>
      </c>
      <c r="AO15" s="9">
        <f>ROUND(AO13*AO10,0)</f>
        <v>-13</v>
      </c>
      <c r="AP15" s="9">
        <f>ROUND(AP13*AP10,0)</f>
        <v>-13</v>
      </c>
      <c r="AQ15" s="9">
        <f>SUM(AM15:AP15)</f>
        <v>-51</v>
      </c>
    </row>
    <row r="16" spans="1:43" outlineLevel="1">
      <c r="B16" s="11" t="s">
        <v>282</v>
      </c>
      <c r="C16" s="57">
        <v>150</v>
      </c>
      <c r="D16" s="57">
        <v>162</v>
      </c>
      <c r="E16" s="57">
        <v>176</v>
      </c>
      <c r="F16" s="57">
        <v>194</v>
      </c>
      <c r="G16" s="11">
        <f>F16</f>
        <v>194</v>
      </c>
      <c r="I16" s="57">
        <v>204</v>
      </c>
      <c r="J16" s="57">
        <v>226</v>
      </c>
      <c r="K16" s="11">
        <f>SUM(K13,K14,K15)</f>
        <v>239</v>
      </c>
      <c r="L16" s="11">
        <f>SUM(L13,L14,L15)</f>
        <v>252</v>
      </c>
      <c r="M16" s="11">
        <f>L16</f>
        <v>252</v>
      </c>
      <c r="O16" s="11">
        <f>SUM(O13,O14,O15)</f>
        <v>264</v>
      </c>
      <c r="P16" s="11">
        <f>SUM(P13,P14,P15)</f>
        <v>276</v>
      </c>
      <c r="Q16" s="11">
        <f>SUM(Q13,Q14,Q15)</f>
        <v>288</v>
      </c>
      <c r="R16" s="11">
        <f>SUM(R13,R14,R15)</f>
        <v>299</v>
      </c>
      <c r="S16" s="11">
        <f>R16</f>
        <v>299</v>
      </c>
      <c r="U16" s="11">
        <f>SUM(U13,U14,U15)</f>
        <v>310</v>
      </c>
      <c r="V16" s="11">
        <f>SUM(V13,V14,V15)</f>
        <v>321</v>
      </c>
      <c r="W16" s="11">
        <f>SUM(W13,W14,W15)</f>
        <v>331</v>
      </c>
      <c r="X16" s="11">
        <f>SUM(X13,X14,X15)</f>
        <v>341</v>
      </c>
      <c r="Y16" s="11">
        <f>X16</f>
        <v>341</v>
      </c>
      <c r="AA16" s="11">
        <f>SUM(AA13,AA14,AA15)</f>
        <v>351</v>
      </c>
      <c r="AB16" s="11">
        <f>SUM(AB13,AB14,AB15)</f>
        <v>360</v>
      </c>
      <c r="AC16" s="11">
        <f>SUM(AC13,AC14,AC15)</f>
        <v>369</v>
      </c>
      <c r="AD16" s="11">
        <f>SUM(AD13,AD14,AD15)</f>
        <v>378</v>
      </c>
      <c r="AE16" s="11">
        <f>AD16</f>
        <v>378</v>
      </c>
      <c r="AG16" s="11">
        <f>SUM(AG13,AG14,AG15)</f>
        <v>387</v>
      </c>
      <c r="AH16" s="11">
        <f>SUM(AH13,AH14,AH15)</f>
        <v>395</v>
      </c>
      <c r="AI16" s="11">
        <f>SUM(AI13,AI14,AI15)</f>
        <v>403</v>
      </c>
      <c r="AJ16" s="11">
        <f>SUM(AJ13,AJ14,AJ15)</f>
        <v>411</v>
      </c>
      <c r="AK16" s="11">
        <f>AJ16</f>
        <v>411</v>
      </c>
      <c r="AM16" s="11">
        <f>SUM(AM13,AM14,AM15)</f>
        <v>419</v>
      </c>
      <c r="AN16" s="11">
        <f>SUM(AN13,AN14,AN15)</f>
        <v>426</v>
      </c>
      <c r="AO16" s="11">
        <f>SUM(AO13,AO14,AO15)</f>
        <v>433</v>
      </c>
      <c r="AP16" s="11">
        <f>SUM(AP13,AP14,AP15)</f>
        <v>440</v>
      </c>
      <c r="AQ16" s="11">
        <f>AP16</f>
        <v>440</v>
      </c>
    </row>
    <row r="17" spans="2:43" outlineLevel="1"/>
    <row r="18" spans="2:43" outlineLevel="1">
      <c r="B18" s="8" t="s">
        <v>10</v>
      </c>
    </row>
    <row r="19" spans="2:43" outlineLevel="1">
      <c r="B19" s="9" t="s">
        <v>278</v>
      </c>
      <c r="C19" s="9">
        <f>C16</f>
        <v>150</v>
      </c>
      <c r="D19" s="9">
        <f>D16</f>
        <v>162</v>
      </c>
      <c r="E19" s="9">
        <f>E16</f>
        <v>176</v>
      </c>
      <c r="F19" s="9">
        <f>F16</f>
        <v>194</v>
      </c>
      <c r="G19" s="9">
        <f>G16</f>
        <v>194</v>
      </c>
      <c r="I19" s="9">
        <f>I16</f>
        <v>204</v>
      </c>
      <c r="J19" s="9">
        <f>J16</f>
        <v>226</v>
      </c>
      <c r="K19" s="9">
        <f>K16</f>
        <v>239</v>
      </c>
      <c r="L19" s="9">
        <f>L16</f>
        <v>252</v>
      </c>
      <c r="M19" s="9">
        <f>M16</f>
        <v>252</v>
      </c>
      <c r="O19" s="9">
        <f>O16</f>
        <v>264</v>
      </c>
      <c r="P19" s="9">
        <f>P16</f>
        <v>276</v>
      </c>
      <c r="Q19" s="9">
        <f>Q16</f>
        <v>288</v>
      </c>
      <c r="R19" s="9">
        <f>R16</f>
        <v>299</v>
      </c>
      <c r="S19" s="9">
        <f>S16</f>
        <v>299</v>
      </c>
      <c r="U19" s="9">
        <f>U16</f>
        <v>310</v>
      </c>
      <c r="V19" s="9">
        <f>V16</f>
        <v>321</v>
      </c>
      <c r="W19" s="9">
        <f>W16</f>
        <v>331</v>
      </c>
      <c r="X19" s="9">
        <f>X16</f>
        <v>341</v>
      </c>
      <c r="Y19" s="9">
        <f>Y16</f>
        <v>341</v>
      </c>
      <c r="AA19" s="9">
        <f>AA16</f>
        <v>351</v>
      </c>
      <c r="AB19" s="9">
        <f>AB16</f>
        <v>360</v>
      </c>
      <c r="AC19" s="9">
        <f>AC16</f>
        <v>369</v>
      </c>
      <c r="AD19" s="9">
        <f>AD16</f>
        <v>378</v>
      </c>
      <c r="AE19" s="9">
        <f>AE16</f>
        <v>378</v>
      </c>
      <c r="AG19" s="9">
        <f>AG16</f>
        <v>387</v>
      </c>
      <c r="AH19" s="9">
        <f>AH16</f>
        <v>395</v>
      </c>
      <c r="AI19" s="9">
        <f>AI16</f>
        <v>403</v>
      </c>
      <c r="AJ19" s="9">
        <f>AJ16</f>
        <v>411</v>
      </c>
      <c r="AK19" s="9">
        <f>AK16</f>
        <v>411</v>
      </c>
      <c r="AM19" s="9">
        <f>AM16</f>
        <v>419</v>
      </c>
      <c r="AN19" s="9">
        <f>AN16</f>
        <v>426</v>
      </c>
      <c r="AO19" s="9">
        <f>AO16</f>
        <v>433</v>
      </c>
      <c r="AP19" s="9">
        <f>AP16</f>
        <v>440</v>
      </c>
      <c r="AQ19" s="9">
        <f>AQ16</f>
        <v>440</v>
      </c>
    </row>
    <row r="20" spans="2:43" outlineLevel="1">
      <c r="B20" s="61" t="s">
        <v>283</v>
      </c>
      <c r="C20" s="61">
        <f>IFERROR(C21/C19,0)</f>
        <v>18666.666666666668</v>
      </c>
      <c r="D20" s="61">
        <f>IFERROR(D21/D19,0)</f>
        <v>19012.345679012345</v>
      </c>
      <c r="E20" s="61">
        <f>IFERROR(E21/E19,0)</f>
        <v>19250</v>
      </c>
      <c r="F20" s="61">
        <f>IFERROR(F21/F19,0)</f>
        <v>19211.340206185567</v>
      </c>
      <c r="G20" s="61">
        <f>F20</f>
        <v>19211.340206185567</v>
      </c>
      <c r="I20" s="61">
        <f>IFERROR(I21/I19,0)</f>
        <v>20098.039215686276</v>
      </c>
      <c r="J20" s="61">
        <f>IFERROR(J21/J19,0)</f>
        <v>20132.743362831858</v>
      </c>
      <c r="K20" s="62">
        <f>J20</f>
        <v>20132.743362831858</v>
      </c>
      <c r="L20" s="62">
        <f>K20</f>
        <v>20132.743362831858</v>
      </c>
      <c r="M20" s="61">
        <f>L20</f>
        <v>20132.743362831858</v>
      </c>
      <c r="O20" s="62">
        <f>L20</f>
        <v>20132.743362831858</v>
      </c>
      <c r="P20" s="62">
        <f>O20</f>
        <v>20132.743362831858</v>
      </c>
      <c r="Q20" s="62">
        <f>P20</f>
        <v>20132.743362831858</v>
      </c>
      <c r="R20" s="62">
        <f>Q20</f>
        <v>20132.743362831858</v>
      </c>
      <c r="S20" s="61">
        <f>R20</f>
        <v>20132.743362831858</v>
      </c>
      <c r="U20" s="62">
        <f>R20</f>
        <v>20132.743362831858</v>
      </c>
      <c r="V20" s="62">
        <f>U20</f>
        <v>20132.743362831858</v>
      </c>
      <c r="W20" s="62">
        <f>V20</f>
        <v>20132.743362831858</v>
      </c>
      <c r="X20" s="62">
        <f>W20</f>
        <v>20132.743362831858</v>
      </c>
      <c r="Y20" s="61">
        <f>X20</f>
        <v>20132.743362831858</v>
      </c>
      <c r="AA20" s="62">
        <f>X20</f>
        <v>20132.743362831858</v>
      </c>
      <c r="AB20" s="62">
        <f>AA20</f>
        <v>20132.743362831858</v>
      </c>
      <c r="AC20" s="62">
        <f>AB20</f>
        <v>20132.743362831858</v>
      </c>
      <c r="AD20" s="62">
        <f>AC20</f>
        <v>20132.743362831858</v>
      </c>
      <c r="AE20" s="61">
        <f>AD20</f>
        <v>20132.743362831858</v>
      </c>
      <c r="AG20" s="62">
        <f>AD20</f>
        <v>20132.743362831858</v>
      </c>
      <c r="AH20" s="62">
        <f>AG20</f>
        <v>20132.743362831858</v>
      </c>
      <c r="AI20" s="62">
        <f>AH20</f>
        <v>20132.743362831858</v>
      </c>
      <c r="AJ20" s="62">
        <f>AI20</f>
        <v>20132.743362831858</v>
      </c>
      <c r="AK20" s="61">
        <f>AJ20</f>
        <v>20132.743362831858</v>
      </c>
      <c r="AM20" s="62">
        <f>AJ20</f>
        <v>20132.743362831858</v>
      </c>
      <c r="AN20" s="62">
        <f>AM20</f>
        <v>20132.743362831858</v>
      </c>
      <c r="AO20" s="62">
        <f>AN20</f>
        <v>20132.743362831858</v>
      </c>
      <c r="AP20" s="62">
        <f>AO20</f>
        <v>20132.743362831858</v>
      </c>
      <c r="AQ20" s="61">
        <f>AP20</f>
        <v>20132.743362831858</v>
      </c>
    </row>
    <row r="21" spans="2:43" outlineLevel="1">
      <c r="B21" s="28" t="s">
        <v>10</v>
      </c>
      <c r="C21" s="58">
        <f>IS!C9</f>
        <v>2800000</v>
      </c>
      <c r="D21" s="58">
        <f>IS!D9</f>
        <v>3080000</v>
      </c>
      <c r="E21" s="58">
        <f>IS!E9</f>
        <v>3388000</v>
      </c>
      <c r="F21" s="58">
        <f>IS!F9</f>
        <v>3727000</v>
      </c>
      <c r="G21" s="28">
        <f>SUM(C21:F21)</f>
        <v>12995000</v>
      </c>
      <c r="I21" s="58">
        <f>IS!I9</f>
        <v>4100000</v>
      </c>
      <c r="J21" s="58">
        <f>IS!J9</f>
        <v>4550000</v>
      </c>
      <c r="K21" s="28">
        <f>K19*K20</f>
        <v>4811725.6637168135</v>
      </c>
      <c r="L21" s="28">
        <f>L19*L20</f>
        <v>5073451.327433628</v>
      </c>
      <c r="M21" s="28">
        <f>SUM(I21:L21)</f>
        <v>18535176.991150443</v>
      </c>
      <c r="O21" s="28">
        <f>O19*O20</f>
        <v>5315044.2477876106</v>
      </c>
      <c r="P21" s="28">
        <f>P19*P20</f>
        <v>5556637.1681415923</v>
      </c>
      <c r="Q21" s="28">
        <f>Q19*Q20</f>
        <v>5798230.0884955749</v>
      </c>
      <c r="R21" s="28">
        <f>R19*R20</f>
        <v>6019690.2654867256</v>
      </c>
      <c r="S21" s="28">
        <f>SUM(O21:R21)</f>
        <v>22689601.769911502</v>
      </c>
      <c r="U21" s="28">
        <f>U19*U20</f>
        <v>6241150.4424778763</v>
      </c>
      <c r="V21" s="28">
        <f>V19*V20</f>
        <v>6462610.6194690261</v>
      </c>
      <c r="W21" s="28">
        <f>W19*W20</f>
        <v>6663938.0530973449</v>
      </c>
      <c r="X21" s="28">
        <f>X19*X20</f>
        <v>6865265.4867256638</v>
      </c>
      <c r="Y21" s="28">
        <f>SUM(U21:X21)</f>
        <v>26232964.601769909</v>
      </c>
      <c r="AA21" s="28">
        <f>AA19*AA20</f>
        <v>7066592.9203539817</v>
      </c>
      <c r="AB21" s="28">
        <f>AB19*AB20</f>
        <v>7247787.6106194686</v>
      </c>
      <c r="AC21" s="28">
        <f>AC19*AC20</f>
        <v>7428982.3008849556</v>
      </c>
      <c r="AD21" s="28">
        <f>AD19*AD20</f>
        <v>7610176.9911504425</v>
      </c>
      <c r="AE21" s="28">
        <f>SUM(AA21:AD21)</f>
        <v>29353539.823008846</v>
      </c>
      <c r="AG21" s="28">
        <f>AG19*AG20</f>
        <v>7791371.6814159285</v>
      </c>
      <c r="AH21" s="28">
        <f>AH19*AH20</f>
        <v>7952433.6283185836</v>
      </c>
      <c r="AI21" s="28">
        <f>AI19*AI20</f>
        <v>8113495.5752212387</v>
      </c>
      <c r="AJ21" s="28">
        <f>AJ19*AJ20</f>
        <v>8274557.5221238937</v>
      </c>
      <c r="AK21" s="28">
        <f>SUM(AG21:AJ21)</f>
        <v>32131858.407079645</v>
      </c>
      <c r="AM21" s="28">
        <f>AM19*AM20</f>
        <v>8435619.4690265488</v>
      </c>
      <c r="AN21" s="28">
        <f>AN19*AN20</f>
        <v>8576548.672566371</v>
      </c>
      <c r="AO21" s="28">
        <f>AO19*AO20</f>
        <v>8717477.8761061952</v>
      </c>
      <c r="AP21" s="28">
        <f>AP19*AP20</f>
        <v>8858407.0796460174</v>
      </c>
      <c r="AQ21" s="28">
        <f>SUM(AM21:AP21)</f>
        <v>34588053.097345129</v>
      </c>
    </row>
    <row r="22" spans="2:43" outlineLevel="1"/>
    <row r="23" spans="2:43" outlineLevel="1"/>
    <row r="24" spans="2:43" outlineLevel="1"/>
    <row r="25" spans="2:43">
      <c r="B25" s="54" t="s">
        <v>219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</row>
    <row r="26" spans="2:43" outlineLevel="1"/>
    <row r="27" spans="2:43" outlineLevel="1">
      <c r="B27" s="7" t="s">
        <v>220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2:43" outlineLevel="1"/>
    <row r="29" spans="2:43" outlineLevel="1">
      <c r="B29" s="20" t="s">
        <v>221</v>
      </c>
      <c r="C29" s="55">
        <v>0</v>
      </c>
      <c r="D29" s="55">
        <v>0</v>
      </c>
      <c r="E29" s="55">
        <v>0</v>
      </c>
      <c r="F29" s="55">
        <v>0</v>
      </c>
      <c r="G29" s="20">
        <f>F29</f>
        <v>0</v>
      </c>
      <c r="I29" s="55">
        <v>0</v>
      </c>
      <c r="J29" s="55">
        <v>0</v>
      </c>
      <c r="K29" s="55">
        <v>2000000</v>
      </c>
      <c r="L29" s="55">
        <f>K29</f>
        <v>2000000</v>
      </c>
      <c r="M29" s="20">
        <f>L29</f>
        <v>2000000</v>
      </c>
      <c r="O29" s="55">
        <f>L29</f>
        <v>2000000</v>
      </c>
      <c r="P29" s="55">
        <f>O29</f>
        <v>2000000</v>
      </c>
      <c r="Q29" s="55">
        <f>P29</f>
        <v>2000000</v>
      </c>
      <c r="R29" s="55">
        <f>Q29</f>
        <v>2000000</v>
      </c>
      <c r="S29" s="20">
        <f>R29</f>
        <v>2000000</v>
      </c>
      <c r="U29" s="55">
        <f>R29</f>
        <v>2000000</v>
      </c>
      <c r="V29" s="55">
        <f>U29</f>
        <v>2000000</v>
      </c>
      <c r="W29" s="55">
        <f>V29</f>
        <v>2000000</v>
      </c>
      <c r="X29" s="55">
        <f>W29</f>
        <v>2000000</v>
      </c>
      <c r="Y29" s="20">
        <f>X29</f>
        <v>2000000</v>
      </c>
      <c r="AA29" s="55">
        <f>X29</f>
        <v>2000000</v>
      </c>
      <c r="AB29" s="55">
        <f>AA29</f>
        <v>2000000</v>
      </c>
      <c r="AC29" s="55">
        <f>AB29</f>
        <v>2000000</v>
      </c>
      <c r="AD29" s="55">
        <f>AC29</f>
        <v>2000000</v>
      </c>
      <c r="AE29" s="20">
        <f>AD29</f>
        <v>2000000</v>
      </c>
      <c r="AG29" s="55">
        <f>AD29</f>
        <v>2000000</v>
      </c>
      <c r="AH29" s="55">
        <f>AG29</f>
        <v>2000000</v>
      </c>
      <c r="AI29" s="55">
        <f>AH29</f>
        <v>2000000</v>
      </c>
      <c r="AJ29" s="55">
        <f>AI29</f>
        <v>2000000</v>
      </c>
      <c r="AK29" s="20">
        <f>AJ29</f>
        <v>2000000</v>
      </c>
      <c r="AM29" s="55">
        <f>AJ29</f>
        <v>2000000</v>
      </c>
      <c r="AN29" s="55">
        <f>AM29</f>
        <v>2000000</v>
      </c>
      <c r="AO29" s="55">
        <f>AN29</f>
        <v>2000000</v>
      </c>
      <c r="AP29" s="55">
        <f>AO29</f>
        <v>2000000</v>
      </c>
      <c r="AQ29" s="20">
        <f>AP29</f>
        <v>2000000</v>
      </c>
    </row>
    <row r="30" spans="2:43" outlineLevel="1"/>
    <row r="31" spans="2:43" outlineLevel="1">
      <c r="B31" s="8" t="s">
        <v>222</v>
      </c>
    </row>
    <row r="32" spans="2:43" outlineLevel="1">
      <c r="B32" s="9" t="s">
        <v>223</v>
      </c>
      <c r="C32" s="10">
        <f>Model!C251</f>
        <v>0</v>
      </c>
      <c r="D32" s="10">
        <f>Model!D251</f>
        <v>-5000</v>
      </c>
      <c r="E32" s="10">
        <f>Model!E251</f>
        <v>-5000</v>
      </c>
      <c r="F32" s="10">
        <f>Model!F251</f>
        <v>-5000</v>
      </c>
      <c r="G32" s="9">
        <f t="shared" ref="G32:G37" si="0">SUM(C32:F32)</f>
        <v>-15000</v>
      </c>
      <c r="I32" s="10">
        <f>Model!I251</f>
        <v>-5000</v>
      </c>
      <c r="J32" s="10">
        <f>Model!J251</f>
        <v>13200</v>
      </c>
      <c r="K32" s="10">
        <f>Model!K251</f>
        <v>0</v>
      </c>
      <c r="L32" s="10">
        <f>Model!L251</f>
        <v>0</v>
      </c>
      <c r="M32" s="9">
        <f t="shared" ref="M32:M37" si="1">SUM(I32:L32)</f>
        <v>8200</v>
      </c>
      <c r="O32" s="10">
        <f>Model!O251</f>
        <v>0</v>
      </c>
      <c r="P32" s="10">
        <f>Model!P251</f>
        <v>0</v>
      </c>
      <c r="Q32" s="10">
        <f>Model!Q251</f>
        <v>0</v>
      </c>
      <c r="R32" s="10">
        <f>Model!R251</f>
        <v>0</v>
      </c>
      <c r="S32" s="9">
        <f t="shared" ref="S32:S37" si="2">SUM(O32:R32)</f>
        <v>0</v>
      </c>
      <c r="U32" s="10">
        <f>Model!U251</f>
        <v>0</v>
      </c>
      <c r="V32" s="10">
        <f>Model!V251</f>
        <v>0</v>
      </c>
      <c r="W32" s="10">
        <f>Model!W251</f>
        <v>0</v>
      </c>
      <c r="X32" s="10">
        <f>Model!X251</f>
        <v>0</v>
      </c>
      <c r="Y32" s="9">
        <f t="shared" ref="Y32:Y37" si="3">SUM(U32:X32)</f>
        <v>0</v>
      </c>
      <c r="AA32" s="10">
        <f>Model!AA251</f>
        <v>0</v>
      </c>
      <c r="AB32" s="10">
        <f>Model!AB251</f>
        <v>0</v>
      </c>
      <c r="AC32" s="10">
        <f>Model!AC251</f>
        <v>0</v>
      </c>
      <c r="AD32" s="10">
        <f>Model!AD251</f>
        <v>0</v>
      </c>
      <c r="AE32" s="9">
        <f t="shared" ref="AE32:AE37" si="4">SUM(AA32:AD32)</f>
        <v>0</v>
      </c>
      <c r="AG32" s="10">
        <f>Model!AG251</f>
        <v>0</v>
      </c>
      <c r="AH32" s="10">
        <f>Model!AH251</f>
        <v>0</v>
      </c>
      <c r="AI32" s="10">
        <f>Model!AI251</f>
        <v>0</v>
      </c>
      <c r="AJ32" s="10">
        <f>Model!AJ251</f>
        <v>0</v>
      </c>
      <c r="AK32" s="9">
        <f t="shared" ref="AK32:AK37" si="5">SUM(AG32:AJ32)</f>
        <v>0</v>
      </c>
      <c r="AM32" s="10">
        <f>Model!AM251</f>
        <v>0</v>
      </c>
      <c r="AN32" s="10">
        <f>Model!AN251</f>
        <v>0</v>
      </c>
      <c r="AO32" s="10">
        <f>Model!AO251</f>
        <v>0</v>
      </c>
      <c r="AP32" s="10">
        <f>Model!AP251</f>
        <v>0</v>
      </c>
      <c r="AQ32" s="9">
        <f t="shared" ref="AQ32:AQ37" si="6">SUM(AM32:AP32)</f>
        <v>0</v>
      </c>
    </row>
    <row r="33" spans="2:43" outlineLevel="1">
      <c r="B33" s="9" t="s">
        <v>224</v>
      </c>
      <c r="C33" s="10">
        <f>Model!C250</f>
        <v>10000</v>
      </c>
      <c r="D33" s="10">
        <f>Model!D250</f>
        <v>10000</v>
      </c>
      <c r="E33" s="10">
        <f>Model!E250</f>
        <v>10000</v>
      </c>
      <c r="F33" s="10">
        <f>Model!F250</f>
        <v>10000</v>
      </c>
      <c r="G33" s="9">
        <f t="shared" si="0"/>
        <v>40000</v>
      </c>
      <c r="I33" s="10">
        <f>Model!I250</f>
        <v>10000</v>
      </c>
      <c r="J33" s="10">
        <f>Model!J250</f>
        <v>12000</v>
      </c>
      <c r="K33" s="10">
        <f>Model!K250</f>
        <v>0</v>
      </c>
      <c r="L33" s="10">
        <f>Model!L250</f>
        <v>0</v>
      </c>
      <c r="M33" s="9">
        <f t="shared" si="1"/>
        <v>22000</v>
      </c>
      <c r="O33" s="10">
        <f>Model!O250</f>
        <v>0</v>
      </c>
      <c r="P33" s="10">
        <f>Model!P250</f>
        <v>0</v>
      </c>
      <c r="Q33" s="10">
        <f>Model!Q250</f>
        <v>0</v>
      </c>
      <c r="R33" s="10">
        <f>Model!R250</f>
        <v>0</v>
      </c>
      <c r="S33" s="9">
        <f t="shared" si="2"/>
        <v>0</v>
      </c>
      <c r="U33" s="10">
        <f>Model!U250</f>
        <v>0</v>
      </c>
      <c r="V33" s="10">
        <f>Model!V250</f>
        <v>0</v>
      </c>
      <c r="W33" s="10">
        <f>Model!W250</f>
        <v>0</v>
      </c>
      <c r="X33" s="10">
        <f>Model!X250</f>
        <v>0</v>
      </c>
      <c r="Y33" s="9">
        <f t="shared" si="3"/>
        <v>0</v>
      </c>
      <c r="AA33" s="10">
        <f>Model!AA250</f>
        <v>0</v>
      </c>
      <c r="AB33" s="10">
        <f>Model!AB250</f>
        <v>0</v>
      </c>
      <c r="AC33" s="10">
        <f>Model!AC250</f>
        <v>0</v>
      </c>
      <c r="AD33" s="10">
        <f>Model!AD250</f>
        <v>0</v>
      </c>
      <c r="AE33" s="9">
        <f t="shared" si="4"/>
        <v>0</v>
      </c>
      <c r="AG33" s="10">
        <f>Model!AG250</f>
        <v>0</v>
      </c>
      <c r="AH33" s="10">
        <f>Model!AH250</f>
        <v>0</v>
      </c>
      <c r="AI33" s="10">
        <f>Model!AI250</f>
        <v>0</v>
      </c>
      <c r="AJ33" s="10">
        <f>Model!AJ250</f>
        <v>0</v>
      </c>
      <c r="AK33" s="9">
        <f t="shared" si="5"/>
        <v>0</v>
      </c>
      <c r="AM33" s="10">
        <f>Model!AM250</f>
        <v>0</v>
      </c>
      <c r="AN33" s="10">
        <f>Model!AN250</f>
        <v>0</v>
      </c>
      <c r="AO33" s="10">
        <f>Model!AO250</f>
        <v>0</v>
      </c>
      <c r="AP33" s="10">
        <f>Model!AP250</f>
        <v>0</v>
      </c>
      <c r="AQ33" s="9">
        <f t="shared" si="6"/>
        <v>0</v>
      </c>
    </row>
    <row r="34" spans="2:43" outlineLevel="1">
      <c r="B34" s="9" t="s">
        <v>225</v>
      </c>
      <c r="C34" s="10">
        <f>Model!C253</f>
        <v>0</v>
      </c>
      <c r="D34" s="10">
        <f>Model!D253</f>
        <v>0</v>
      </c>
      <c r="E34" s="10">
        <f>Model!E253</f>
        <v>0</v>
      </c>
      <c r="F34" s="10">
        <f>Model!F253</f>
        <v>0</v>
      </c>
      <c r="G34" s="9">
        <f t="shared" si="0"/>
        <v>0</v>
      </c>
      <c r="I34" s="10">
        <f>Model!I253</f>
        <v>0</v>
      </c>
      <c r="J34" s="10">
        <f>Model!J253</f>
        <v>0</v>
      </c>
      <c r="K34" s="10">
        <f>Model!K253</f>
        <v>0</v>
      </c>
      <c r="L34" s="10">
        <f>Model!L253</f>
        <v>0</v>
      </c>
      <c r="M34" s="9">
        <f t="shared" si="1"/>
        <v>0</v>
      </c>
      <c r="O34" s="10">
        <f>Model!O253</f>
        <v>0</v>
      </c>
      <c r="P34" s="10">
        <f>Model!P253</f>
        <v>0</v>
      </c>
      <c r="Q34" s="10">
        <f>Model!Q253</f>
        <v>0</v>
      </c>
      <c r="R34" s="10">
        <f>Model!R253</f>
        <v>0</v>
      </c>
      <c r="S34" s="9">
        <f t="shared" si="2"/>
        <v>0</v>
      </c>
      <c r="U34" s="10">
        <f>Model!U253</f>
        <v>0</v>
      </c>
      <c r="V34" s="10">
        <f>Model!V253</f>
        <v>0</v>
      </c>
      <c r="W34" s="10">
        <f>Model!W253</f>
        <v>0</v>
      </c>
      <c r="X34" s="10">
        <f>Model!X253</f>
        <v>0</v>
      </c>
      <c r="Y34" s="9">
        <f t="shared" si="3"/>
        <v>0</v>
      </c>
      <c r="AA34" s="10">
        <f>Model!AA253</f>
        <v>0</v>
      </c>
      <c r="AB34" s="10">
        <f>Model!AB253</f>
        <v>0</v>
      </c>
      <c r="AC34" s="10">
        <f>Model!AC253</f>
        <v>0</v>
      </c>
      <c r="AD34" s="10">
        <f>Model!AD253</f>
        <v>0</v>
      </c>
      <c r="AE34" s="9">
        <f t="shared" si="4"/>
        <v>0</v>
      </c>
      <c r="AG34" s="10">
        <f>Model!AG253</f>
        <v>0</v>
      </c>
      <c r="AH34" s="10">
        <f>Model!AH253</f>
        <v>0</v>
      </c>
      <c r="AI34" s="10">
        <f>Model!AI253</f>
        <v>0</v>
      </c>
      <c r="AJ34" s="10">
        <f>Model!AJ253</f>
        <v>0</v>
      </c>
      <c r="AK34" s="9">
        <f t="shared" si="5"/>
        <v>0</v>
      </c>
      <c r="AM34" s="10">
        <f>Model!AM253</f>
        <v>0</v>
      </c>
      <c r="AN34" s="10">
        <f>Model!AN253</f>
        <v>0</v>
      </c>
      <c r="AO34" s="10">
        <f>Model!AO253</f>
        <v>0</v>
      </c>
      <c r="AP34" s="10">
        <f>Model!AP253</f>
        <v>0</v>
      </c>
      <c r="AQ34" s="9">
        <f t="shared" si="6"/>
        <v>0</v>
      </c>
    </row>
    <row r="35" spans="2:43" outlineLevel="1">
      <c r="B35" s="9" t="s">
        <v>131</v>
      </c>
      <c r="C35" s="10">
        <f>Model!C256</f>
        <v>0</v>
      </c>
      <c r="D35" s="10">
        <f>Model!D256</f>
        <v>0</v>
      </c>
      <c r="E35" s="10">
        <f>Model!E256</f>
        <v>0</v>
      </c>
      <c r="F35" s="10">
        <f>Model!F256</f>
        <v>0</v>
      </c>
      <c r="G35" s="9">
        <f t="shared" si="0"/>
        <v>0</v>
      </c>
      <c r="I35" s="10">
        <f>Model!I256</f>
        <v>0</v>
      </c>
      <c r="J35" s="10">
        <f>Model!J256</f>
        <v>0</v>
      </c>
      <c r="K35" s="10">
        <f>Model!K256</f>
        <v>0</v>
      </c>
      <c r="L35" s="10">
        <f>Model!L256</f>
        <v>0</v>
      </c>
      <c r="M35" s="9">
        <f t="shared" si="1"/>
        <v>0</v>
      </c>
      <c r="O35" s="10">
        <f>Model!O256</f>
        <v>0</v>
      </c>
      <c r="P35" s="10">
        <f>Model!P256</f>
        <v>0</v>
      </c>
      <c r="Q35" s="10">
        <f>Model!Q256</f>
        <v>0</v>
      </c>
      <c r="R35" s="10">
        <f>Model!R256</f>
        <v>0</v>
      </c>
      <c r="S35" s="9">
        <f t="shared" si="2"/>
        <v>0</v>
      </c>
      <c r="U35" s="10">
        <f>Model!U256</f>
        <v>0</v>
      </c>
      <c r="V35" s="10">
        <f>Model!V256</f>
        <v>0</v>
      </c>
      <c r="W35" s="10">
        <f>Model!W256</f>
        <v>0</v>
      </c>
      <c r="X35" s="10">
        <f>Model!X256</f>
        <v>0</v>
      </c>
      <c r="Y35" s="9">
        <f t="shared" si="3"/>
        <v>0</v>
      </c>
      <c r="AA35" s="10">
        <f>Model!AA256</f>
        <v>0</v>
      </c>
      <c r="AB35" s="10">
        <f>Model!AB256</f>
        <v>0</v>
      </c>
      <c r="AC35" s="10">
        <f>Model!AC256</f>
        <v>0</v>
      </c>
      <c r="AD35" s="10">
        <f>Model!AD256</f>
        <v>0</v>
      </c>
      <c r="AE35" s="9">
        <f t="shared" si="4"/>
        <v>0</v>
      </c>
      <c r="AG35" s="10">
        <f>Model!AG256</f>
        <v>0</v>
      </c>
      <c r="AH35" s="10">
        <f>Model!AH256</f>
        <v>0</v>
      </c>
      <c r="AI35" s="10">
        <f>Model!AI256</f>
        <v>0</v>
      </c>
      <c r="AJ35" s="10">
        <f>Model!AJ256</f>
        <v>0</v>
      </c>
      <c r="AK35" s="9">
        <f t="shared" si="5"/>
        <v>0</v>
      </c>
      <c r="AM35" s="10">
        <f>Model!AM256</f>
        <v>0</v>
      </c>
      <c r="AN35" s="10">
        <f>Model!AN256</f>
        <v>0</v>
      </c>
      <c r="AO35" s="10">
        <f>Model!AO256</f>
        <v>0</v>
      </c>
      <c r="AP35" s="10">
        <f>Model!AP256</f>
        <v>0</v>
      </c>
      <c r="AQ35" s="9">
        <f t="shared" si="6"/>
        <v>0</v>
      </c>
    </row>
    <row r="36" spans="2:43" outlineLevel="1">
      <c r="B36" s="9" t="s">
        <v>226</v>
      </c>
      <c r="C36" s="10">
        <f>Model!C254</f>
        <v>0</v>
      </c>
      <c r="D36" s="10">
        <f>Model!D254</f>
        <v>0</v>
      </c>
      <c r="E36" s="10">
        <f>Model!E254</f>
        <v>0</v>
      </c>
      <c r="F36" s="10">
        <f>Model!F254</f>
        <v>0</v>
      </c>
      <c r="G36" s="9">
        <f t="shared" si="0"/>
        <v>0</v>
      </c>
      <c r="I36" s="10">
        <f>Model!I254</f>
        <v>0</v>
      </c>
      <c r="J36" s="10">
        <f>Model!J254</f>
        <v>0</v>
      </c>
      <c r="K36" s="10">
        <f ca="1">Model!K254</f>
        <v>0</v>
      </c>
      <c r="L36" s="10">
        <f ca="1">Model!L254</f>
        <v>0</v>
      </c>
      <c r="M36" s="9">
        <f t="shared" ca="1" si="1"/>
        <v>0</v>
      </c>
      <c r="O36" s="10">
        <f ca="1">Model!O254</f>
        <v>17130.244843660446</v>
      </c>
      <c r="P36" s="10">
        <f ca="1">Model!P254</f>
        <v>20991.693872972101</v>
      </c>
      <c r="Q36" s="10">
        <f ca="1">Model!Q254</f>
        <v>22963.448691614729</v>
      </c>
      <c r="R36" s="10">
        <f ca="1">Model!R254</f>
        <v>25835.43691453879</v>
      </c>
      <c r="S36" s="9">
        <f t="shared" ca="1" si="2"/>
        <v>86920.824322786066</v>
      </c>
      <c r="U36" s="10">
        <f ca="1">Model!U254</f>
        <v>27489.507051110617</v>
      </c>
      <c r="V36" s="10">
        <f ca="1">Model!V254</f>
        <v>30323.375608617062</v>
      </c>
      <c r="W36" s="10">
        <f ca="1">Model!W254</f>
        <v>31681.326651197684</v>
      </c>
      <c r="X36" s="10">
        <f ca="1">Model!X254</f>
        <v>34107.258124619286</v>
      </c>
      <c r="Y36" s="9">
        <f t="shared" ca="1" si="3"/>
        <v>123601.46743554465</v>
      </c>
      <c r="AA36" s="10">
        <f ca="1">Model!AA254</f>
        <v>35452.730993622361</v>
      </c>
      <c r="AB36" s="10">
        <f ca="1">Model!AB254</f>
        <v>37925.250933538846</v>
      </c>
      <c r="AC36" s="10">
        <f ca="1">Model!AC254</f>
        <v>39228.952472634948</v>
      </c>
      <c r="AD36" s="10">
        <f ca="1">Model!AD254</f>
        <v>42587.03872252618</v>
      </c>
      <c r="AE36" s="9">
        <f t="shared" ca="1" si="4"/>
        <v>155193.97312232235</v>
      </c>
      <c r="AG36" s="10">
        <f ca="1">Model!AG254</f>
        <v>30268.145234352633</v>
      </c>
      <c r="AH36" s="10">
        <f ca="1">Model!AH254</f>
        <v>0</v>
      </c>
      <c r="AI36" s="10">
        <f ca="1">Model!AI254</f>
        <v>0</v>
      </c>
      <c r="AJ36" s="10">
        <f ca="1">Model!AJ254</f>
        <v>0</v>
      </c>
      <c r="AK36" s="9">
        <f t="shared" ca="1" si="5"/>
        <v>30268.145234352633</v>
      </c>
      <c r="AM36" s="10">
        <f ca="1">Model!AM254</f>
        <v>0</v>
      </c>
      <c r="AN36" s="10">
        <f ca="1">Model!AN254</f>
        <v>0</v>
      </c>
      <c r="AO36" s="10">
        <f ca="1">Model!AO254</f>
        <v>0</v>
      </c>
      <c r="AP36" s="10">
        <f ca="1">Model!AP254</f>
        <v>0</v>
      </c>
      <c r="AQ36" s="9">
        <f t="shared" ca="1" si="6"/>
        <v>0</v>
      </c>
    </row>
    <row r="37" spans="2:43" outlineLevel="1">
      <c r="B37" s="11" t="s">
        <v>222</v>
      </c>
      <c r="C37" s="11">
        <f>SUM(C32,C33,C34,C35,C36)</f>
        <v>10000</v>
      </c>
      <c r="D37" s="11">
        <f>SUM(D32,D33,D34,D35,D36)</f>
        <v>5000</v>
      </c>
      <c r="E37" s="11">
        <f>SUM(E32,E33,E34,E35,E36)</f>
        <v>5000</v>
      </c>
      <c r="F37" s="11">
        <f>SUM(F32,F33,F34,F35,F36)</f>
        <v>5000</v>
      </c>
      <c r="G37" s="11">
        <f t="shared" si="0"/>
        <v>25000</v>
      </c>
      <c r="I37" s="11">
        <f>SUM(I32,I33,I34,I35,I36)</f>
        <v>5000</v>
      </c>
      <c r="J37" s="11">
        <f>SUM(J32,J33,J34,J35,J36)</f>
        <v>25200</v>
      </c>
      <c r="K37" s="11">
        <f ca="1">SUM(K32,K33,K34,K35,K36)</f>
        <v>0</v>
      </c>
      <c r="L37" s="11">
        <f ca="1">SUM(L32,L33,L34,L35,L36)</f>
        <v>0</v>
      </c>
      <c r="M37" s="11">
        <f t="shared" ca="1" si="1"/>
        <v>30200</v>
      </c>
      <c r="O37" s="11">
        <f ca="1">SUM(O32,O33,O34,O35,O36)</f>
        <v>17130.244843660446</v>
      </c>
      <c r="P37" s="11">
        <f ca="1">SUM(P32,P33,P34,P35,P36)</f>
        <v>20991.693872972101</v>
      </c>
      <c r="Q37" s="11">
        <f ca="1">SUM(Q32,Q33,Q34,Q35,Q36)</f>
        <v>22963.448691614729</v>
      </c>
      <c r="R37" s="11">
        <f ca="1">SUM(R32,R33,R34,R35,R36)</f>
        <v>25835.43691453879</v>
      </c>
      <c r="S37" s="11">
        <f t="shared" ca="1" si="2"/>
        <v>86920.824322786066</v>
      </c>
      <c r="U37" s="11">
        <f ca="1">SUM(U32,U33,U34,U35,U36)</f>
        <v>27489.507051110617</v>
      </c>
      <c r="V37" s="11">
        <f ca="1">SUM(V32,V33,V34,V35,V36)</f>
        <v>30323.375608617062</v>
      </c>
      <c r="W37" s="11">
        <f ca="1">SUM(W32,W33,W34,W35,W36)</f>
        <v>31681.326651197684</v>
      </c>
      <c r="X37" s="11">
        <f ca="1">SUM(X32,X33,X34,X35,X36)</f>
        <v>34107.258124619286</v>
      </c>
      <c r="Y37" s="11">
        <f t="shared" ca="1" si="3"/>
        <v>123601.46743554465</v>
      </c>
      <c r="AA37" s="11">
        <f ca="1">SUM(AA32,AA33,AA34,AA35,AA36)</f>
        <v>35452.730993622361</v>
      </c>
      <c r="AB37" s="11">
        <f ca="1">SUM(AB32,AB33,AB34,AB35,AB36)</f>
        <v>37925.250933538846</v>
      </c>
      <c r="AC37" s="11">
        <f ca="1">SUM(AC32,AC33,AC34,AC35,AC36)</f>
        <v>39228.952472634948</v>
      </c>
      <c r="AD37" s="11">
        <f ca="1">SUM(AD32,AD33,AD34,AD35,AD36)</f>
        <v>42587.03872252618</v>
      </c>
      <c r="AE37" s="11">
        <f t="shared" ca="1" si="4"/>
        <v>155193.97312232235</v>
      </c>
      <c r="AG37" s="11">
        <f ca="1">SUM(AG32,AG33,AG34,AG35,AG36)</f>
        <v>30268.145234352633</v>
      </c>
      <c r="AH37" s="11">
        <f ca="1">SUM(AH32,AH33,AH34,AH35,AH36)</f>
        <v>0</v>
      </c>
      <c r="AI37" s="11">
        <f ca="1">SUM(AI32,AI33,AI34,AI35,AI36)</f>
        <v>0</v>
      </c>
      <c r="AJ37" s="11">
        <f ca="1">SUM(AJ32,AJ33,AJ34,AJ35,AJ36)</f>
        <v>0</v>
      </c>
      <c r="AK37" s="11">
        <f t="shared" ca="1" si="5"/>
        <v>30268.145234352633</v>
      </c>
      <c r="AM37" s="11">
        <f ca="1">SUM(AM32,AM33,AM34,AM35,AM36)</f>
        <v>0</v>
      </c>
      <c r="AN37" s="11">
        <f ca="1">SUM(AN32,AN33,AN34,AN35,AN36)</f>
        <v>0</v>
      </c>
      <c r="AO37" s="11">
        <f ca="1">SUM(AO32,AO33,AO34,AO35,AO36)</f>
        <v>0</v>
      </c>
      <c r="AP37" s="11">
        <f ca="1">SUM(AP32,AP33,AP34,AP35,AP36)</f>
        <v>0</v>
      </c>
      <c r="AQ37" s="11">
        <f t="shared" ca="1" si="6"/>
        <v>0</v>
      </c>
    </row>
    <row r="38" spans="2:43" outlineLevel="1"/>
    <row r="39" spans="2:43" outlineLevel="1">
      <c r="B39" s="8" t="s">
        <v>227</v>
      </c>
    </row>
    <row r="40" spans="2:43" outlineLevel="1">
      <c r="B40" s="9" t="s">
        <v>135</v>
      </c>
      <c r="C40" s="10">
        <f>Model!C263</f>
        <v>0</v>
      </c>
      <c r="D40" s="10">
        <f>Model!D263</f>
        <v>4626000</v>
      </c>
      <c r="E40" s="10">
        <f>Model!E263</f>
        <v>4979600</v>
      </c>
      <c r="F40" s="10">
        <f>Model!F263</f>
        <v>5427600</v>
      </c>
      <c r="G40" s="9">
        <f>C40</f>
        <v>0</v>
      </c>
      <c r="I40" s="10">
        <f>Model!I263</f>
        <v>5988600</v>
      </c>
      <c r="J40" s="10">
        <f>Model!J263</f>
        <v>6665200</v>
      </c>
      <c r="K40" s="10">
        <f>Model!K263</f>
        <v>7522200</v>
      </c>
      <c r="L40" s="10">
        <f ca="1">Model!L263</f>
        <v>8323888.9530357951</v>
      </c>
      <c r="M40" s="9">
        <f>I40</f>
        <v>5988600</v>
      </c>
      <c r="O40" s="10">
        <f ca="1">Model!O263</f>
        <v>2000000</v>
      </c>
      <c r="P40" s="10">
        <f ca="1">Model!P263</f>
        <v>1999999.9999999977</v>
      </c>
      <c r="Q40" s="10">
        <f ca="1">Model!Q263</f>
        <v>1999999.9999999977</v>
      </c>
      <c r="R40" s="10">
        <f ca="1">Model!R263</f>
        <v>2000000</v>
      </c>
      <c r="S40" s="9">
        <f ca="1">O40</f>
        <v>2000000</v>
      </c>
      <c r="U40" s="10">
        <f ca="1">Model!U263</f>
        <v>2000000</v>
      </c>
      <c r="V40" s="10">
        <f ca="1">Model!V263</f>
        <v>2000000</v>
      </c>
      <c r="W40" s="10">
        <f ca="1">Model!W263</f>
        <v>2000000</v>
      </c>
      <c r="X40" s="10">
        <f ca="1">Model!X263</f>
        <v>2000000</v>
      </c>
      <c r="Y40" s="9">
        <f ca="1">U40</f>
        <v>2000000</v>
      </c>
      <c r="AA40" s="10">
        <f ca="1">Model!AA263</f>
        <v>2000000</v>
      </c>
      <c r="AB40" s="10">
        <f ca="1">Model!AB263</f>
        <v>2000000</v>
      </c>
      <c r="AC40" s="10">
        <f ca="1">Model!AC263</f>
        <v>2000000</v>
      </c>
      <c r="AD40" s="10">
        <f ca="1">Model!AD263</f>
        <v>2000000</v>
      </c>
      <c r="AE40" s="9">
        <f ca="1">AA40</f>
        <v>2000000</v>
      </c>
      <c r="AG40" s="10">
        <f ca="1">Model!AG263</f>
        <v>2000000.0000000466</v>
      </c>
      <c r="AH40" s="10">
        <f ca="1">Model!AH263</f>
        <v>2000000.0000012098</v>
      </c>
      <c r="AI40" s="10">
        <f ca="1">Model!AI263</f>
        <v>3200470.1369547518</v>
      </c>
      <c r="AJ40" s="10">
        <f ca="1">Model!AJ263</f>
        <v>6128585.5586192459</v>
      </c>
      <c r="AK40" s="9">
        <f ca="1">AG40</f>
        <v>2000000.0000000466</v>
      </c>
      <c r="AM40" s="10">
        <f ca="1">Model!AM263</f>
        <v>9182565.9840339292</v>
      </c>
      <c r="AN40" s="10">
        <f ca="1">Model!AN263</f>
        <v>12301373.120714618</v>
      </c>
      <c r="AO40" s="10">
        <f ca="1">Model!AO263</f>
        <v>15543384.505968601</v>
      </c>
      <c r="AP40" s="10">
        <f ca="1">Model!AP263</f>
        <v>18820646.122468401</v>
      </c>
      <c r="AQ40" s="9">
        <f ca="1">AM40</f>
        <v>9182565.9840339292</v>
      </c>
    </row>
    <row r="41" spans="2:43" outlineLevel="1">
      <c r="B41" s="9" t="s">
        <v>228</v>
      </c>
      <c r="C41" s="10">
        <f>Model!C240</f>
        <v>395400</v>
      </c>
      <c r="D41" s="10">
        <f>Model!D240</f>
        <v>403600</v>
      </c>
      <c r="E41" s="10">
        <f>Model!E240</f>
        <v>498000</v>
      </c>
      <c r="F41" s="10">
        <f>Model!F240</f>
        <v>611000</v>
      </c>
      <c r="G41" s="9">
        <f>SUM(C41:F41)</f>
        <v>1908000</v>
      </c>
      <c r="I41" s="10">
        <f>Model!I240</f>
        <v>726600</v>
      </c>
      <c r="J41" s="10">
        <f>Model!J240</f>
        <v>886800</v>
      </c>
      <c r="K41" s="10">
        <f ca="1">Model!K240</f>
        <v>801688.95303579525</v>
      </c>
      <c r="L41" s="10">
        <f ca="1">Model!L240</f>
        <v>1117876.7629143465</v>
      </c>
      <c r="M41" s="9">
        <f ca="1">SUM(I41:L41)</f>
        <v>3532965.7159501417</v>
      </c>
      <c r="O41" s="10">
        <f ca="1">Model!O240</f>
        <v>789523.7248127088</v>
      </c>
      <c r="P41" s="10">
        <f ca="1">Model!P240</f>
        <v>1002808.9528765158</v>
      </c>
      <c r="Q41" s="10">
        <f ca="1">Model!Q240</f>
        <v>1130091.6856630023</v>
      </c>
      <c r="R41" s="10">
        <f ca="1">Model!R240</f>
        <v>1308918.7774315346</v>
      </c>
      <c r="S41" s="9">
        <f ca="1">SUM(O41:R41)</f>
        <v>4231343.1407837616</v>
      </c>
      <c r="U41" s="10">
        <f ca="1">Model!U240</f>
        <v>1432184.6096355056</v>
      </c>
      <c r="V41" s="10">
        <f ca="1">Model!V240</f>
        <v>1621686.0595161901</v>
      </c>
      <c r="W41" s="10">
        <f ca="1">Model!W240</f>
        <v>1740085.1384569057</v>
      </c>
      <c r="X41" s="10">
        <f ca="1">Model!X240</f>
        <v>1918025.3143169382</v>
      </c>
      <c r="Y41" s="9">
        <f ca="1">SUM(U41:X41)</f>
        <v>6711981.1219255384</v>
      </c>
      <c r="AA41" s="10">
        <f ca="1">Model!AA240</f>
        <v>2041592.1165474211</v>
      </c>
      <c r="AB41" s="10">
        <f ca="1">Model!AB240</f>
        <v>2223529.9254789576</v>
      </c>
      <c r="AC41" s="10">
        <f ca="1">Model!AC240</f>
        <v>2334680.8090654453</v>
      </c>
      <c r="AD41" s="10">
        <f ca="1">Model!AD240</f>
        <v>2513064.8925032858</v>
      </c>
      <c r="AE41" s="9">
        <f ca="1">SUM(AA41:AD41)</f>
        <v>9112867.7435951084</v>
      </c>
      <c r="AG41" s="10">
        <f ca="1">Model!AG240</f>
        <v>2647142.5892450619</v>
      </c>
      <c r="AH41" s="10">
        <f ca="1">Model!AH240</f>
        <v>2850176.7634749119</v>
      </c>
      <c r="AI41" s="10">
        <f ca="1">Model!AI240</f>
        <v>2928115.4216663903</v>
      </c>
      <c r="AJ41" s="10">
        <f ca="1">Model!AJ240</f>
        <v>3053980.4254146833</v>
      </c>
      <c r="AK41" s="9">
        <f ca="1">SUM(AG41:AJ41)</f>
        <v>11479415.199801048</v>
      </c>
      <c r="AM41" s="10">
        <f ca="1">Model!AM240</f>
        <v>3118807.1366806887</v>
      </c>
      <c r="AN41" s="10">
        <f ca="1">Model!AN240</f>
        <v>3242011.3852539826</v>
      </c>
      <c r="AO41" s="10">
        <f ca="1">Model!AO240</f>
        <v>3277261.6164998012</v>
      </c>
      <c r="AP41" s="10">
        <f ca="1">Model!AP240</f>
        <v>3393176.858112257</v>
      </c>
      <c r="AQ41" s="9">
        <f ca="1">SUM(AM41:AP41)</f>
        <v>13031256.99654673</v>
      </c>
    </row>
    <row r="42" spans="2:43" outlineLevel="1">
      <c r="B42" s="9" t="s">
        <v>229</v>
      </c>
      <c r="C42" s="10">
        <f>Model!C246</f>
        <v>-5000</v>
      </c>
      <c r="D42" s="10">
        <f>Model!D246</f>
        <v>-5000</v>
      </c>
      <c r="E42" s="10">
        <f>Model!E246</f>
        <v>-5000</v>
      </c>
      <c r="F42" s="10">
        <f>Model!F246</f>
        <v>-5000</v>
      </c>
      <c r="G42" s="9">
        <f>SUM(C42:F42)</f>
        <v>-20000</v>
      </c>
      <c r="I42" s="10">
        <f>Model!I246</f>
        <v>-5000</v>
      </c>
      <c r="J42" s="10">
        <f>Model!J246</f>
        <v>-5000</v>
      </c>
      <c r="K42" s="10">
        <f>Model!K246</f>
        <v>0</v>
      </c>
      <c r="L42" s="10">
        <f>Model!L246</f>
        <v>0</v>
      </c>
      <c r="M42" s="9">
        <f>SUM(I42:L42)</f>
        <v>-10000</v>
      </c>
      <c r="O42" s="10">
        <f>Model!O246</f>
        <v>0</v>
      </c>
      <c r="P42" s="10">
        <f>Model!P246</f>
        <v>0</v>
      </c>
      <c r="Q42" s="10">
        <f>Model!Q246</f>
        <v>0</v>
      </c>
      <c r="R42" s="10">
        <f>Model!R246</f>
        <v>0</v>
      </c>
      <c r="S42" s="9">
        <f>SUM(O42:R42)</f>
        <v>0</v>
      </c>
      <c r="U42" s="10">
        <f>Model!U246</f>
        <v>0</v>
      </c>
      <c r="V42" s="10">
        <f>Model!V246</f>
        <v>0</v>
      </c>
      <c r="W42" s="10">
        <f>Model!W246</f>
        <v>0</v>
      </c>
      <c r="X42" s="10">
        <f>Model!X246</f>
        <v>0</v>
      </c>
      <c r="Y42" s="9">
        <f>SUM(U42:X42)</f>
        <v>0</v>
      </c>
      <c r="AA42" s="10">
        <f>Model!AA246</f>
        <v>0</v>
      </c>
      <c r="AB42" s="10">
        <f>Model!AB246</f>
        <v>0</v>
      </c>
      <c r="AC42" s="10">
        <f>Model!AC246</f>
        <v>0</v>
      </c>
      <c r="AD42" s="10">
        <f>Model!AD246</f>
        <v>0</v>
      </c>
      <c r="AE42" s="9">
        <f>SUM(AA42:AD42)</f>
        <v>0</v>
      </c>
      <c r="AG42" s="10">
        <f>Model!AG246</f>
        <v>0</v>
      </c>
      <c r="AH42" s="10">
        <f>Model!AH246</f>
        <v>0</v>
      </c>
      <c r="AI42" s="10">
        <f>Model!AI246</f>
        <v>0</v>
      </c>
      <c r="AJ42" s="10">
        <f>Model!AJ246</f>
        <v>0</v>
      </c>
      <c r="AK42" s="9">
        <f>SUM(AG42:AJ42)</f>
        <v>0</v>
      </c>
      <c r="AM42" s="10">
        <f>Model!AM246</f>
        <v>0</v>
      </c>
      <c r="AN42" s="10">
        <f>Model!AN246</f>
        <v>0</v>
      </c>
      <c r="AO42" s="10">
        <f>Model!AO246</f>
        <v>0</v>
      </c>
      <c r="AP42" s="10">
        <f>Model!AP246</f>
        <v>0</v>
      </c>
      <c r="AQ42" s="9">
        <f>SUM(AM42:AP42)</f>
        <v>0</v>
      </c>
    </row>
    <row r="43" spans="2:43" outlineLevel="1">
      <c r="B43" s="9" t="s">
        <v>230</v>
      </c>
      <c r="C43" s="9">
        <f>C37</f>
        <v>10000</v>
      </c>
      <c r="D43" s="9">
        <f>D37</f>
        <v>5000</v>
      </c>
      <c r="E43" s="9">
        <f>E37</f>
        <v>5000</v>
      </c>
      <c r="F43" s="9">
        <f>F37</f>
        <v>5000</v>
      </c>
      <c r="G43" s="9">
        <f>G37</f>
        <v>25000</v>
      </c>
      <c r="I43" s="9">
        <f>I37</f>
        <v>5000</v>
      </c>
      <c r="J43" s="9">
        <f>J37</f>
        <v>25200</v>
      </c>
      <c r="K43" s="9">
        <f ca="1">K37</f>
        <v>0</v>
      </c>
      <c r="L43" s="9">
        <f ca="1">L37</f>
        <v>0</v>
      </c>
      <c r="M43" s="9">
        <f ca="1">M37</f>
        <v>30200</v>
      </c>
      <c r="O43" s="9">
        <f ca="1">O37</f>
        <v>17130.244843660446</v>
      </c>
      <c r="P43" s="9">
        <f ca="1">P37</f>
        <v>20991.693872972101</v>
      </c>
      <c r="Q43" s="9">
        <f ca="1">Q37</f>
        <v>22963.448691614729</v>
      </c>
      <c r="R43" s="9">
        <f ca="1">R37</f>
        <v>25835.43691453879</v>
      </c>
      <c r="S43" s="9">
        <f ca="1">S37</f>
        <v>86920.824322786066</v>
      </c>
      <c r="U43" s="9">
        <f ca="1">U37</f>
        <v>27489.507051110617</v>
      </c>
      <c r="V43" s="9">
        <f ca="1">V37</f>
        <v>30323.375608617062</v>
      </c>
      <c r="W43" s="9">
        <f ca="1">W37</f>
        <v>31681.326651197684</v>
      </c>
      <c r="X43" s="9">
        <f ca="1">X37</f>
        <v>34107.258124619286</v>
      </c>
      <c r="Y43" s="9">
        <f ca="1">Y37</f>
        <v>123601.46743554465</v>
      </c>
      <c r="AA43" s="9">
        <f ca="1">AA37</f>
        <v>35452.730993622361</v>
      </c>
      <c r="AB43" s="9">
        <f ca="1">AB37</f>
        <v>37925.250933538846</v>
      </c>
      <c r="AC43" s="9">
        <f ca="1">AC37</f>
        <v>39228.952472634948</v>
      </c>
      <c r="AD43" s="9">
        <f ca="1">AD37</f>
        <v>42587.03872252618</v>
      </c>
      <c r="AE43" s="9">
        <f ca="1">AE37</f>
        <v>155193.97312232235</v>
      </c>
      <c r="AG43" s="9">
        <f ca="1">AG37</f>
        <v>30268.145234352633</v>
      </c>
      <c r="AH43" s="9">
        <f ca="1">AH37</f>
        <v>0</v>
      </c>
      <c r="AI43" s="9">
        <f ca="1">AI37</f>
        <v>0</v>
      </c>
      <c r="AJ43" s="9">
        <f ca="1">AJ37</f>
        <v>0</v>
      </c>
      <c r="AK43" s="9">
        <f ca="1">AK37</f>
        <v>30268.145234352633</v>
      </c>
      <c r="AM43" s="9">
        <f ca="1">AM37</f>
        <v>0</v>
      </c>
      <c r="AN43" s="9">
        <f ca="1">AN37</f>
        <v>0</v>
      </c>
      <c r="AO43" s="9">
        <f ca="1">AO37</f>
        <v>0</v>
      </c>
      <c r="AP43" s="9">
        <f ca="1">AP37</f>
        <v>0</v>
      </c>
      <c r="AQ43" s="9">
        <f ca="1">AQ37</f>
        <v>0</v>
      </c>
    </row>
    <row r="44" spans="2:43" outlineLevel="1">
      <c r="B44" s="9" t="s">
        <v>231</v>
      </c>
      <c r="C44" s="16">
        <v>0</v>
      </c>
      <c r="D44" s="16">
        <v>0</v>
      </c>
      <c r="E44" s="16">
        <v>0</v>
      </c>
      <c r="F44" s="16">
        <v>0</v>
      </c>
      <c r="G44" s="9">
        <f>SUM(C44:F44)</f>
        <v>0</v>
      </c>
      <c r="I44" s="16">
        <v>0</v>
      </c>
      <c r="J44" s="16">
        <v>0</v>
      </c>
      <c r="K44" s="9">
        <f>SUM(K64,K108)</f>
        <v>0</v>
      </c>
      <c r="L44" s="9">
        <f ca="1">SUM(L64,L108)</f>
        <v>0</v>
      </c>
      <c r="M44" s="9">
        <f ca="1">SUM(I44:L44)</f>
        <v>0</v>
      </c>
      <c r="O44" s="9">
        <f ca="1">SUM(O64,O108)</f>
        <v>-774755.27246008359</v>
      </c>
      <c r="P44" s="9">
        <f ca="1">SUM(P64,P108)</f>
        <v>-794108.09407301387</v>
      </c>
      <c r="Q44" s="9">
        <f ca="1">SUM(Q64,Q108)</f>
        <v>-818873.31206070282</v>
      </c>
      <c r="R44" s="9">
        <f ca="1">SUM(R64,R108)</f>
        <v>-846853.29627489881</v>
      </c>
      <c r="S44" s="9">
        <f ca="1">SUM(O44:R44)</f>
        <v>-3234589.974868699</v>
      </c>
      <c r="U44" s="9">
        <f ca="1">SUM(U64,U108)</f>
        <v>-879358.82960598776</v>
      </c>
      <c r="V44" s="9">
        <f ca="1">SUM(V64,V108)</f>
        <v>-914970.09405503923</v>
      </c>
      <c r="W44" s="9">
        <f ca="1">SUM(W64,W108)</f>
        <v>-955372.12969568302</v>
      </c>
      <c r="X44" s="9">
        <f ca="1">SUM(X64,X108)</f>
        <v>-998750.12708115985</v>
      </c>
      <c r="Y44" s="9">
        <f ca="1">SUM(U44:X44)</f>
        <v>-3748451.1804378699</v>
      </c>
      <c r="AA44" s="9">
        <f ca="1">SUM(AA64,AA108)</f>
        <v>-1046618.9538651286</v>
      </c>
      <c r="AB44" s="9">
        <f ca="1">SUM(AB64,AB108)</f>
        <v>-1097591.8977760428</v>
      </c>
      <c r="AC44" s="9">
        <f ca="1">SUM(AC64,AC108)</f>
        <v>-1153156.0363631912</v>
      </c>
      <c r="AD44" s="9">
        <f ca="1">SUM(AD64,AD108)</f>
        <v>-1211512.0947620161</v>
      </c>
      <c r="AE44" s="9">
        <f ca="1">SUM(AA44:AD44)</f>
        <v>-4508878.9827663787</v>
      </c>
      <c r="AG44" s="9">
        <f ca="1">SUM(AG64,AG108)</f>
        <v>-1274391.8736902445</v>
      </c>
      <c r="AH44" s="9">
        <f ca="1">SUM(AH64,AH108)</f>
        <v>-228707.49569522525</v>
      </c>
      <c r="AI44" s="9">
        <f ca="1">SUM(AI64,AI108)</f>
        <v>-1.51805579662323E-6</v>
      </c>
      <c r="AJ44" s="9">
        <f ca="1">SUM(AJ64,AJ108)</f>
        <v>0</v>
      </c>
      <c r="AK44" s="9">
        <f ca="1">SUM(AG44:AJ44)</f>
        <v>-1503099.3693869878</v>
      </c>
      <c r="AM44" s="9">
        <f ca="1">SUM(AM64,AM108)</f>
        <v>0</v>
      </c>
      <c r="AN44" s="9">
        <f ca="1">SUM(AN64,AN108)</f>
        <v>0</v>
      </c>
      <c r="AO44" s="9">
        <f ca="1">SUM(AO64,AO108)</f>
        <v>0</v>
      </c>
      <c r="AP44" s="9">
        <f ca="1">SUM(AP64,AP108)</f>
        <v>0</v>
      </c>
      <c r="AQ44" s="9">
        <f ca="1">SUM(AM44:AP44)</f>
        <v>0</v>
      </c>
    </row>
    <row r="45" spans="2:43" outlineLevel="1">
      <c r="B45" s="9" t="s">
        <v>232</v>
      </c>
      <c r="C45" s="16">
        <v>0</v>
      </c>
      <c r="D45" s="16">
        <v>0</v>
      </c>
      <c r="E45" s="16">
        <v>0</v>
      </c>
      <c r="F45" s="16">
        <v>0</v>
      </c>
      <c r="G45" s="9">
        <f>F45</f>
        <v>0</v>
      </c>
      <c r="I45" s="16">
        <v>0</v>
      </c>
      <c r="J45" s="16">
        <v>0</v>
      </c>
      <c r="K45" s="9">
        <f>-K29</f>
        <v>-2000000</v>
      </c>
      <c r="L45" s="9">
        <f>-L29</f>
        <v>-2000000</v>
      </c>
      <c r="M45" s="9">
        <f>L45</f>
        <v>-2000000</v>
      </c>
      <c r="O45" s="9">
        <f>-O29</f>
        <v>-2000000</v>
      </c>
      <c r="P45" s="9">
        <f>-P29</f>
        <v>-2000000</v>
      </c>
      <c r="Q45" s="9">
        <f>-Q29</f>
        <v>-2000000</v>
      </c>
      <c r="R45" s="9">
        <f>-R29</f>
        <v>-2000000</v>
      </c>
      <c r="S45" s="9">
        <f>R45</f>
        <v>-2000000</v>
      </c>
      <c r="U45" s="9">
        <f>-U29</f>
        <v>-2000000</v>
      </c>
      <c r="V45" s="9">
        <f>-V29</f>
        <v>-2000000</v>
      </c>
      <c r="W45" s="9">
        <f>-W29</f>
        <v>-2000000</v>
      </c>
      <c r="X45" s="9">
        <f>-X29</f>
        <v>-2000000</v>
      </c>
      <c r="Y45" s="9">
        <f>X45</f>
        <v>-2000000</v>
      </c>
      <c r="AA45" s="9">
        <f>-AA29</f>
        <v>-2000000</v>
      </c>
      <c r="AB45" s="9">
        <f>-AB29</f>
        <v>-2000000</v>
      </c>
      <c r="AC45" s="9">
        <f>-AC29</f>
        <v>-2000000</v>
      </c>
      <c r="AD45" s="9">
        <f>-AD29</f>
        <v>-2000000</v>
      </c>
      <c r="AE45" s="9">
        <f>AD45</f>
        <v>-2000000</v>
      </c>
      <c r="AG45" s="9">
        <f>-AG29</f>
        <v>-2000000</v>
      </c>
      <c r="AH45" s="9">
        <f>-AH29</f>
        <v>-2000000</v>
      </c>
      <c r="AI45" s="9">
        <f>-AI29</f>
        <v>-2000000</v>
      </c>
      <c r="AJ45" s="9">
        <f>-AJ29</f>
        <v>-2000000</v>
      </c>
      <c r="AK45" s="9">
        <f>AJ45</f>
        <v>-2000000</v>
      </c>
      <c r="AM45" s="9">
        <f>-AM29</f>
        <v>-2000000</v>
      </c>
      <c r="AN45" s="9">
        <f>-AN29</f>
        <v>-2000000</v>
      </c>
      <c r="AO45" s="9">
        <f>-AO29</f>
        <v>-2000000</v>
      </c>
      <c r="AP45" s="9">
        <f>-AP29</f>
        <v>-2000000</v>
      </c>
      <c r="AQ45" s="9">
        <f>AP45</f>
        <v>-2000000</v>
      </c>
    </row>
    <row r="46" spans="2:43" outlineLevel="1">
      <c r="B46" s="28" t="s">
        <v>233</v>
      </c>
      <c r="C46" s="56">
        <v>0</v>
      </c>
      <c r="D46" s="56">
        <v>0</v>
      </c>
      <c r="E46" s="56">
        <v>0</v>
      </c>
      <c r="F46" s="56">
        <v>0</v>
      </c>
      <c r="G46" s="28">
        <f>SUM(C46:F46)</f>
        <v>0</v>
      </c>
      <c r="I46" s="56">
        <v>0</v>
      </c>
      <c r="J46" s="56">
        <v>0</v>
      </c>
      <c r="K46" s="28">
        <f ca="1">MAX(SUM(K40,K41,K42,K43,K44,K45),0)</f>
        <v>6323888.9530357951</v>
      </c>
      <c r="L46" s="28">
        <f ca="1">MAX(SUM(L40,L41,L42,L43,L44,L45),0)</f>
        <v>7441765.7159501426</v>
      </c>
      <c r="M46" s="28">
        <f ca="1">SUM(I46:L46)</f>
        <v>13765654.668985937</v>
      </c>
      <c r="O46" s="28">
        <f ca="1">MAX(SUM(O40,O41,O42,O43,O44,O45),0)</f>
        <v>31898.697196285706</v>
      </c>
      <c r="P46" s="28">
        <f ca="1">MAX(SUM(P40,P41,P42,P43,P44,P45),0)</f>
        <v>229692.55267647142</v>
      </c>
      <c r="Q46" s="28">
        <f ca="1">MAX(SUM(Q40,Q41,Q42,Q43,Q44,Q45),0)</f>
        <v>334181.82229391206</v>
      </c>
      <c r="R46" s="28">
        <f ca="1">MAX(SUM(R40,R41,R42,R43,R44,R45),0)</f>
        <v>487900.91807117499</v>
      </c>
      <c r="S46" s="28">
        <f ca="1">SUM(O46:R46)</f>
        <v>1083673.9902378442</v>
      </c>
      <c r="U46" s="28">
        <f ca="1">MAX(SUM(U40,U41,U42,U43,U44,U45),0)</f>
        <v>580315.2870806288</v>
      </c>
      <c r="V46" s="28">
        <f ca="1">MAX(SUM(V40,V41,V42,V43,V44,V45),0)</f>
        <v>737039.34106976772</v>
      </c>
      <c r="W46" s="28">
        <f ca="1">MAX(SUM(W40,W41,W42,W43,W44,W45),0)</f>
        <v>816394.33541242033</v>
      </c>
      <c r="X46" s="28">
        <f ca="1">MAX(SUM(X40,X41,X42,X43,X44,X45),0)</f>
        <v>953382.44536039745</v>
      </c>
      <c r="Y46" s="28">
        <f ca="1">SUM(U46:X46)</f>
        <v>3087131.4089232143</v>
      </c>
      <c r="AA46" s="28">
        <f ca="1">MAX(SUM(AA40,AA41,AA42,AA43,AA44,AA45),0)</f>
        <v>1030425.893675915</v>
      </c>
      <c r="AB46" s="28">
        <f ca="1">MAX(SUM(AB40,AB41,AB42,AB43,AB44,AB45),0)</f>
        <v>1163863.2786364537</v>
      </c>
      <c r="AC46" s="28">
        <f ca="1">MAX(SUM(AC40,AC41,AC42,AC43,AC44,AC45),0)</f>
        <v>1220753.725174889</v>
      </c>
      <c r="AD46" s="28">
        <f ca="1">MAX(SUM(AD40,AD41,AD42,AD43,AD44,AD45),0)</f>
        <v>1344139.836463796</v>
      </c>
      <c r="AE46" s="28">
        <f ca="1">SUM(AA46:AD46)</f>
        <v>4759182.7339510536</v>
      </c>
      <c r="AG46" s="28">
        <f ca="1">MAX(SUM(AG40,AG41,AG42,AG43,AG44,AG45),0)</f>
        <v>1403018.8607892171</v>
      </c>
      <c r="AH46" s="28">
        <f ca="1">MAX(SUM(AH40,AH41,AH42,AH43,AH44,AH45),0)</f>
        <v>2621469.2677808972</v>
      </c>
      <c r="AI46" s="28">
        <f ca="1">MAX(SUM(AI40,AI41,AI42,AI43,AI44,AI45),0)</f>
        <v>4128585.558619624</v>
      </c>
      <c r="AJ46" s="28">
        <f ca="1">MAX(SUM(AJ40,AJ41,AJ42,AJ43,AJ44,AJ45),0)</f>
        <v>7182565.9840339292</v>
      </c>
      <c r="AK46" s="28">
        <f ca="1">SUM(AG46:AJ46)</f>
        <v>15335639.671223667</v>
      </c>
      <c r="AM46" s="28">
        <f ca="1">MAX(SUM(AM40,AM41,AM42,AM43,AM44,AM45),0)</f>
        <v>10301373.120714618</v>
      </c>
      <c r="AN46" s="28">
        <f ca="1">MAX(SUM(AN40,AN41,AN42,AN43,AN44,AN45),0)</f>
        <v>13543384.505968601</v>
      </c>
      <c r="AO46" s="28">
        <f ca="1">MAX(SUM(AO40,AO41,AO42,AO43,AO44,AO45),0)</f>
        <v>16820646.122468401</v>
      </c>
      <c r="AP46" s="28">
        <f ca="1">MAX(SUM(AP40,AP41,AP42,AP43,AP44,AP45),0)</f>
        <v>20213822.980580658</v>
      </c>
      <c r="AQ46" s="28">
        <f ca="1">SUM(AM46:AP46)</f>
        <v>60879226.729732275</v>
      </c>
    </row>
    <row r="47" spans="2:43" outlineLevel="1"/>
    <row r="48" spans="2:43" outlineLevel="1">
      <c r="B48" s="8" t="s">
        <v>234</v>
      </c>
    </row>
    <row r="49" spans="2:43" outlineLevel="1">
      <c r="B49" s="9" t="s">
        <v>235</v>
      </c>
      <c r="C49" s="16">
        <v>0</v>
      </c>
      <c r="D49" s="16">
        <v>0</v>
      </c>
      <c r="E49" s="16">
        <v>0</v>
      </c>
      <c r="F49" s="16">
        <v>0</v>
      </c>
      <c r="G49" s="9">
        <f>SUM(C49:F49)</f>
        <v>0</v>
      </c>
      <c r="I49" s="16">
        <v>0</v>
      </c>
      <c r="J49" s="16">
        <v>0</v>
      </c>
      <c r="K49" s="9">
        <f ca="1">-MIN(K46,MAX(SUM(K63,K64),0))</f>
        <v>0</v>
      </c>
      <c r="L49" s="9">
        <f ca="1">-MIN(L46,MAX(SUM(L63,L64),0))</f>
        <v>0</v>
      </c>
      <c r="M49" s="9">
        <f ca="1">SUM(I49:L49)</f>
        <v>0</v>
      </c>
      <c r="O49" s="9">
        <f ca="1">-MIN(O46,MAX(SUM(O63,O64),0))</f>
        <v>-31898.697196285706</v>
      </c>
      <c r="P49" s="9">
        <f ca="1">-MIN(P46,MAX(SUM(P63,P64),0))</f>
        <v>-229692.55267647142</v>
      </c>
      <c r="Q49" s="9">
        <f ca="1">-MIN(Q46,MAX(SUM(Q63,Q64),0))</f>
        <v>-334181.82229391206</v>
      </c>
      <c r="R49" s="9">
        <f ca="1">-MIN(R46,MAX(SUM(R63,R64),0))</f>
        <v>-487900.91807117499</v>
      </c>
      <c r="S49" s="9">
        <f ca="1">SUM(O49:R49)</f>
        <v>-1083673.9902378442</v>
      </c>
      <c r="U49" s="9">
        <f ca="1">-MIN(U46,MAX(SUM(U63,U64),0))</f>
        <v>-580315.2870806288</v>
      </c>
      <c r="V49" s="9">
        <f ca="1">-MIN(V46,MAX(SUM(V63,V64),0))</f>
        <v>-737039.34106976772</v>
      </c>
      <c r="W49" s="9">
        <f ca="1">-MIN(W46,MAX(SUM(W63,W64),0))</f>
        <v>-816394.33541242033</v>
      </c>
      <c r="X49" s="9">
        <f ca="1">-MIN(X46,MAX(SUM(X63,X64),0))</f>
        <v>-953382.44536039745</v>
      </c>
      <c r="Y49" s="9">
        <f ca="1">SUM(U49:X49)</f>
        <v>-3087131.4089232143</v>
      </c>
      <c r="AA49" s="9">
        <f ca="1">-MIN(AA46,MAX(SUM(AA63,AA64),0))</f>
        <v>-1030425.893675915</v>
      </c>
      <c r="AB49" s="9">
        <f ca="1">-MIN(AB46,MAX(SUM(AB63,AB64),0))</f>
        <v>-1163863.2786364537</v>
      </c>
      <c r="AC49" s="9">
        <f ca="1">-MIN(AC46,MAX(SUM(AC63,AC64),0))</f>
        <v>-1220753.725174889</v>
      </c>
      <c r="AD49" s="9">
        <f ca="1">-MIN(AD46,MAX(SUM(AD63,AD64),0))</f>
        <v>-1344139.836463796</v>
      </c>
      <c r="AE49" s="9">
        <f ca="1">SUM(AA49:AD49)</f>
        <v>-4759182.7339510536</v>
      </c>
      <c r="AG49" s="9">
        <f ca="1">-MIN(AG46,MAX(SUM(AG63,AG64),0))</f>
        <v>-491491.41866237484</v>
      </c>
      <c r="AH49" s="9">
        <f ca="1">-MIN(AH46,MAX(SUM(AH63,AH64),0))</f>
        <v>0</v>
      </c>
      <c r="AI49" s="9">
        <f ca="1">-MIN(AI46,MAX(SUM(AI63,AI64),0))</f>
        <v>0</v>
      </c>
      <c r="AJ49" s="9">
        <f ca="1">-MIN(AJ46,MAX(SUM(AJ63,AJ64),0))</f>
        <v>0</v>
      </c>
      <c r="AK49" s="9">
        <f ca="1">SUM(AG49:AJ49)</f>
        <v>-491491.41866237484</v>
      </c>
      <c r="AM49" s="9">
        <f ca="1">-MIN(AM46,MAX(SUM(AM63,AM64),0))</f>
        <v>0</v>
      </c>
      <c r="AN49" s="9">
        <f ca="1">-MIN(AN46,MAX(SUM(AN63,AN64),0))</f>
        <v>0</v>
      </c>
      <c r="AO49" s="9">
        <f ca="1">-MIN(AO46,MAX(SUM(AO63,AO64),0))</f>
        <v>0</v>
      </c>
      <c r="AP49" s="9">
        <f ca="1">-MIN(AP46,MAX(SUM(AP63,AP64),0))</f>
        <v>0</v>
      </c>
      <c r="AQ49" s="9">
        <f ca="1">SUM(AM49:AP49)</f>
        <v>0</v>
      </c>
    </row>
    <row r="50" spans="2:43" outlineLevel="1">
      <c r="B50" s="9" t="s">
        <v>236</v>
      </c>
      <c r="C50" s="16">
        <v>0</v>
      </c>
      <c r="D50" s="16">
        <v>0</v>
      </c>
      <c r="E50" s="16">
        <v>0</v>
      </c>
      <c r="F50" s="16">
        <v>0</v>
      </c>
      <c r="G50" s="9">
        <f>SUM(C50:F50)</f>
        <v>0</v>
      </c>
      <c r="I50" s="16">
        <v>0</v>
      </c>
      <c r="J50" s="16">
        <v>0</v>
      </c>
      <c r="K50" s="9">
        <f ca="1">-MIN(MAX(SUM(K46,K49),0),MAX(SUM(K105,K108),0))</f>
        <v>0</v>
      </c>
      <c r="L50" s="9">
        <f ca="1">-MIN(MAX(SUM(L46,L49),0),MAX(SUM(L105,L108),0))</f>
        <v>0</v>
      </c>
      <c r="M50" s="9">
        <f ca="1">SUM(I50:L50)</f>
        <v>0</v>
      </c>
      <c r="O50" s="9">
        <f ca="1">-MIN(MAX(SUM(O46,O49),0),MAX(SUM(O105,O108),0))</f>
        <v>0</v>
      </c>
      <c r="P50" s="9">
        <f ca="1">-MIN(MAX(SUM(P46,P49),0),MAX(SUM(P105,P108),0))</f>
        <v>0</v>
      </c>
      <c r="Q50" s="9">
        <f ca="1">-MIN(MAX(SUM(Q46,Q49),0),MAX(SUM(Q105,Q108),0))</f>
        <v>0</v>
      </c>
      <c r="R50" s="9">
        <f ca="1">-MIN(MAX(SUM(R46,R49),0),MAX(SUM(R105,R108),0))</f>
        <v>0</v>
      </c>
      <c r="S50" s="9">
        <f ca="1">SUM(O50:R50)</f>
        <v>0</v>
      </c>
      <c r="U50" s="9">
        <f ca="1">-MIN(MAX(SUM(U46,U49),0),MAX(SUM(U105,U108),0))</f>
        <v>0</v>
      </c>
      <c r="V50" s="9">
        <f ca="1">-MIN(MAX(SUM(V46,V49),0),MAX(SUM(V105,V108),0))</f>
        <v>0</v>
      </c>
      <c r="W50" s="9">
        <f ca="1">-MIN(MAX(SUM(W46,W49),0),MAX(SUM(W105,W108),0))</f>
        <v>0</v>
      </c>
      <c r="X50" s="9">
        <f ca="1">-MIN(MAX(SUM(X46,X49),0),MAX(SUM(X105,X108),0))</f>
        <v>0</v>
      </c>
      <c r="Y50" s="9">
        <f ca="1">SUM(U50:X50)</f>
        <v>0</v>
      </c>
      <c r="AA50" s="9">
        <f ca="1">-MIN(MAX(SUM(AA46,AA49),0),MAX(SUM(AA105,AA108),0))</f>
        <v>0</v>
      </c>
      <c r="AB50" s="9">
        <f ca="1">-MIN(MAX(SUM(AB46,AB49),0),MAX(SUM(AB105,AB108),0))</f>
        <v>0</v>
      </c>
      <c r="AC50" s="9">
        <f ca="1">-MIN(MAX(SUM(AC46,AC49),0),MAX(SUM(AC105,AC108),0))</f>
        <v>0</v>
      </c>
      <c r="AD50" s="9">
        <f ca="1">-MIN(MAX(SUM(AD46,AD49),0),MAX(SUM(AD105,AD108),0))</f>
        <v>0</v>
      </c>
      <c r="AE50" s="9">
        <f ca="1">SUM(AA50:AD50)</f>
        <v>0</v>
      </c>
      <c r="AG50" s="9">
        <f ca="1">-MIN(MAX(SUM(AG46,AG49),0),MAX(SUM(AG105,AG108),0))</f>
        <v>-911527.44212684222</v>
      </c>
      <c r="AH50" s="9">
        <f ca="1">-MIN(MAX(SUM(AH46,AH49),0),MAX(SUM(AH105,AH108),0))</f>
        <v>-1420999.1308293953</v>
      </c>
      <c r="AI50" s="9">
        <f ca="1">-MIN(MAX(SUM(AI46,AI49),0),MAX(SUM(AI105,AI108),0))</f>
        <v>0</v>
      </c>
      <c r="AJ50" s="9">
        <f ca="1">-MIN(MAX(SUM(AJ46,AJ49),0),MAX(SUM(AJ105,AJ108),0))</f>
        <v>0</v>
      </c>
      <c r="AK50" s="9">
        <f ca="1">SUM(AG50:AJ50)</f>
        <v>-2332526.5729562375</v>
      </c>
      <c r="AM50" s="9">
        <f ca="1">-MIN(MAX(SUM(AM46,AM49),0),MAX(SUM(AM105,AM108),0))</f>
        <v>0</v>
      </c>
      <c r="AN50" s="9">
        <f ca="1">-MIN(MAX(SUM(AN46,AN49),0),MAX(SUM(AN105,AN108),0))</f>
        <v>0</v>
      </c>
      <c r="AO50" s="9">
        <f ca="1">-MIN(MAX(SUM(AO46,AO49),0),MAX(SUM(AO105,AO108),0))</f>
        <v>0</v>
      </c>
      <c r="AP50" s="9">
        <f ca="1">-MIN(MAX(SUM(AP46,AP49),0),MAX(SUM(AP105,AP108),0))</f>
        <v>0</v>
      </c>
      <c r="AQ50" s="9">
        <f ca="1">SUM(AM50:AP50)</f>
        <v>0</v>
      </c>
    </row>
    <row r="51" spans="2:43" outlineLevel="1">
      <c r="B51" s="28" t="s">
        <v>237</v>
      </c>
      <c r="C51" s="56">
        <v>0</v>
      </c>
      <c r="D51" s="56">
        <v>0</v>
      </c>
      <c r="E51" s="56">
        <v>0</v>
      </c>
      <c r="F51" s="56">
        <v>0</v>
      </c>
      <c r="G51" s="28">
        <f>SUM(C51:F51)</f>
        <v>0</v>
      </c>
      <c r="I51" s="56">
        <v>0</v>
      </c>
      <c r="J51" s="56">
        <v>0</v>
      </c>
      <c r="K51" s="28">
        <f ca="1">SUM(K49,K50)</f>
        <v>0</v>
      </c>
      <c r="L51" s="28">
        <f ca="1">SUM(L49,L50)</f>
        <v>0</v>
      </c>
      <c r="M51" s="28">
        <f ca="1">SUM(I51:L51)</f>
        <v>0</v>
      </c>
      <c r="O51" s="28">
        <f ca="1">SUM(O49,O50)</f>
        <v>-31898.697196285706</v>
      </c>
      <c r="P51" s="28">
        <f ca="1">SUM(P49,P50)</f>
        <v>-229692.55267647142</v>
      </c>
      <c r="Q51" s="28">
        <f ca="1">SUM(Q49,Q50)</f>
        <v>-334181.82229391206</v>
      </c>
      <c r="R51" s="28">
        <f ca="1">SUM(R49,R50)</f>
        <v>-487900.91807117499</v>
      </c>
      <c r="S51" s="28">
        <f ca="1">SUM(O51:R51)</f>
        <v>-1083673.9902378442</v>
      </c>
      <c r="U51" s="28">
        <f ca="1">SUM(U49,U50)</f>
        <v>-580315.2870806288</v>
      </c>
      <c r="V51" s="28">
        <f ca="1">SUM(V49,V50)</f>
        <v>-737039.34106976772</v>
      </c>
      <c r="W51" s="28">
        <f ca="1">SUM(W49,W50)</f>
        <v>-816394.33541242033</v>
      </c>
      <c r="X51" s="28">
        <f ca="1">SUM(X49,X50)</f>
        <v>-953382.44536039745</v>
      </c>
      <c r="Y51" s="28">
        <f ca="1">SUM(U51:X51)</f>
        <v>-3087131.4089232143</v>
      </c>
      <c r="AA51" s="28">
        <f ca="1">SUM(AA49,AA50)</f>
        <v>-1030425.893675915</v>
      </c>
      <c r="AB51" s="28">
        <f ca="1">SUM(AB49,AB50)</f>
        <v>-1163863.2786364537</v>
      </c>
      <c r="AC51" s="28">
        <f ca="1">SUM(AC49,AC50)</f>
        <v>-1220753.725174889</v>
      </c>
      <c r="AD51" s="28">
        <f ca="1">SUM(AD49,AD50)</f>
        <v>-1344139.836463796</v>
      </c>
      <c r="AE51" s="28">
        <f ca="1">SUM(AA51:AD51)</f>
        <v>-4759182.7339510536</v>
      </c>
      <c r="AG51" s="28">
        <f ca="1">SUM(AG49,AG50)</f>
        <v>-1403018.8607892171</v>
      </c>
      <c r="AH51" s="28">
        <f ca="1">SUM(AH49,AH50)</f>
        <v>-1420999.1308293953</v>
      </c>
      <c r="AI51" s="28">
        <f ca="1">SUM(AI49,AI50)</f>
        <v>0</v>
      </c>
      <c r="AJ51" s="28">
        <f ca="1">SUM(AJ49,AJ50)</f>
        <v>0</v>
      </c>
      <c r="AK51" s="28">
        <f ca="1">SUM(AG51:AJ51)</f>
        <v>-2824017.9916186123</v>
      </c>
      <c r="AM51" s="28">
        <f ca="1">SUM(AM49,AM50)</f>
        <v>0</v>
      </c>
      <c r="AN51" s="28">
        <f ca="1">SUM(AN49,AN50)</f>
        <v>0</v>
      </c>
      <c r="AO51" s="28">
        <f ca="1">SUM(AO49,AO50)</f>
        <v>0</v>
      </c>
      <c r="AP51" s="28">
        <f ca="1">SUM(AP49,AP50)</f>
        <v>0</v>
      </c>
      <c r="AQ51" s="28">
        <f ca="1">SUM(AM51:AP51)</f>
        <v>0</v>
      </c>
    </row>
    <row r="52" spans="2:43" outlineLevel="1"/>
    <row r="53" spans="2:43" outlineLevel="1"/>
    <row r="54" spans="2:43" outlineLevel="1">
      <c r="B54" s="7" t="s">
        <v>238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</row>
    <row r="55" spans="2:43" outlineLevel="1"/>
    <row r="56" spans="2:43" outlineLevel="1">
      <c r="B56" s="8" t="s">
        <v>239</v>
      </c>
    </row>
    <row r="57" spans="2:43" outlineLevel="1">
      <c r="B57" s="9" t="s">
        <v>240</v>
      </c>
      <c r="C57" s="9">
        <f>IF(AND(0=0,C66&gt;0),C66,0)</f>
        <v>0</v>
      </c>
      <c r="D57" s="9">
        <f>IF(AND(C66=0,D66&gt;0),D66,C57)</f>
        <v>0</v>
      </c>
      <c r="E57" s="9">
        <f>IF(AND(D66=0,E66&gt;0),E66,D57)</f>
        <v>0</v>
      </c>
      <c r="F57" s="9">
        <f>IF(AND(E66=0,F66&gt;0),F66,E57)</f>
        <v>0</v>
      </c>
      <c r="G57" s="9">
        <f>F57</f>
        <v>0</v>
      </c>
      <c r="I57" s="9">
        <f>IF(AND(F66=0,I66&gt;0),I66,F57)</f>
        <v>0</v>
      </c>
      <c r="J57" s="9">
        <f>IF(AND(I66=0,J66&gt;0),J66,I57)</f>
        <v>0</v>
      </c>
      <c r="K57" s="9">
        <f>MAX(J57,K63)</f>
        <v>0</v>
      </c>
      <c r="L57" s="9">
        <f ca="1">MAX(K57,L63)</f>
        <v>0</v>
      </c>
      <c r="M57" s="9">
        <f ca="1">L57</f>
        <v>0</v>
      </c>
      <c r="O57" s="9">
        <f ca="1">MAX(L57,O63)</f>
        <v>19799220.505750284</v>
      </c>
      <c r="P57" s="9">
        <f ca="1">MAX(O57,P63)</f>
        <v>19799220.505750284</v>
      </c>
      <c r="Q57" s="9">
        <f ca="1">MAX(P57,Q63)</f>
        <v>19799220.505750284</v>
      </c>
      <c r="R57" s="9">
        <f ca="1">MAX(Q57,R63)</f>
        <v>19799220.505750284</v>
      </c>
      <c r="S57" s="9">
        <f ca="1">R57</f>
        <v>19799220.505750284</v>
      </c>
      <c r="U57" s="9">
        <f ca="1">MAX(R57,U63)</f>
        <v>19799220.505750284</v>
      </c>
      <c r="V57" s="9">
        <f ca="1">MAX(U57,V63)</f>
        <v>19799220.505750284</v>
      </c>
      <c r="W57" s="9">
        <f ca="1">MAX(V57,W63)</f>
        <v>19799220.505750284</v>
      </c>
      <c r="X57" s="9">
        <f ca="1">MAX(W57,X63)</f>
        <v>19799220.505750284</v>
      </c>
      <c r="Y57" s="9">
        <f ca="1">X57</f>
        <v>19799220.505750284</v>
      </c>
      <c r="AA57" s="9">
        <f ca="1">MAX(X57,AA63)</f>
        <v>19799220.505750284</v>
      </c>
      <c r="AB57" s="9">
        <f ca="1">MAX(AA57,AB63)</f>
        <v>19799220.505750284</v>
      </c>
      <c r="AC57" s="9">
        <f ca="1">MAX(AB57,AC63)</f>
        <v>19799220.505750284</v>
      </c>
      <c r="AD57" s="9">
        <f ca="1">MAX(AC57,AD63)</f>
        <v>19799220.505750284</v>
      </c>
      <c r="AE57" s="9">
        <f ca="1">AD57</f>
        <v>19799220.505750284</v>
      </c>
      <c r="AG57" s="9">
        <f ca="1">MAX(AD57,AG63)</f>
        <v>19799220.505750284</v>
      </c>
      <c r="AH57" s="9">
        <f ca="1">MAX(AG57,AH63)</f>
        <v>19799220.505750284</v>
      </c>
      <c r="AI57" s="9">
        <f ca="1">MAX(AH57,AI63)</f>
        <v>19799220.505750284</v>
      </c>
      <c r="AJ57" s="9">
        <f ca="1">MAX(AI57,AJ63)</f>
        <v>19799220.505750284</v>
      </c>
      <c r="AK57" s="9">
        <f ca="1">AJ57</f>
        <v>19799220.505750284</v>
      </c>
      <c r="AM57" s="9">
        <f ca="1">MAX(AJ57,AM63)</f>
        <v>19799220.505750284</v>
      </c>
      <c r="AN57" s="9">
        <f ca="1">MAX(AM57,AN63)</f>
        <v>19799220.505750284</v>
      </c>
      <c r="AO57" s="9">
        <f ca="1">MAX(AN57,AO63)</f>
        <v>19799220.505750284</v>
      </c>
      <c r="AP57" s="9">
        <f ca="1">MAX(AO57,AP63)</f>
        <v>19799220.505750284</v>
      </c>
      <c r="AQ57" s="9">
        <f ca="1">AP57</f>
        <v>19799220.505750284</v>
      </c>
    </row>
    <row r="58" spans="2:43" outlineLevel="1">
      <c r="B58" s="9" t="s">
        <v>241</v>
      </c>
      <c r="C58" s="16">
        <v>0</v>
      </c>
      <c r="D58" s="16">
        <v>0</v>
      </c>
      <c r="E58" s="16">
        <v>0</v>
      </c>
      <c r="F58" s="16">
        <v>0</v>
      </c>
      <c r="G58" s="9">
        <f>F58</f>
        <v>0</v>
      </c>
      <c r="I58" s="16">
        <v>0</v>
      </c>
      <c r="J58" s="16">
        <v>0</v>
      </c>
      <c r="K58" s="16">
        <v>24</v>
      </c>
      <c r="L58" s="16">
        <f>K58</f>
        <v>24</v>
      </c>
      <c r="M58" s="9">
        <f>L58</f>
        <v>24</v>
      </c>
      <c r="O58" s="16">
        <f>L58</f>
        <v>24</v>
      </c>
      <c r="P58" s="16">
        <f t="shared" ref="P58:R59" si="7">O58</f>
        <v>24</v>
      </c>
      <c r="Q58" s="16">
        <f t="shared" si="7"/>
        <v>24</v>
      </c>
      <c r="R58" s="16">
        <f t="shared" si="7"/>
        <v>24</v>
      </c>
      <c r="S58" s="9">
        <f>R58</f>
        <v>24</v>
      </c>
      <c r="U58" s="16">
        <f>R58</f>
        <v>24</v>
      </c>
      <c r="V58" s="16">
        <f t="shared" ref="V58:X59" si="8">U58</f>
        <v>24</v>
      </c>
      <c r="W58" s="16">
        <f t="shared" si="8"/>
        <v>24</v>
      </c>
      <c r="X58" s="16">
        <f t="shared" si="8"/>
        <v>24</v>
      </c>
      <c r="Y58" s="9">
        <f>X58</f>
        <v>24</v>
      </c>
      <c r="AA58" s="16">
        <f>X58</f>
        <v>24</v>
      </c>
      <c r="AB58" s="16">
        <f t="shared" ref="AB58:AD59" si="9">AA58</f>
        <v>24</v>
      </c>
      <c r="AC58" s="16">
        <f t="shared" si="9"/>
        <v>24</v>
      </c>
      <c r="AD58" s="16">
        <f t="shared" si="9"/>
        <v>24</v>
      </c>
      <c r="AE58" s="9">
        <f>AD58</f>
        <v>24</v>
      </c>
      <c r="AG58" s="16">
        <f>AD58</f>
        <v>24</v>
      </c>
      <c r="AH58" s="16">
        <f t="shared" ref="AH58:AJ59" si="10">AG58</f>
        <v>24</v>
      </c>
      <c r="AI58" s="16">
        <f t="shared" si="10"/>
        <v>24</v>
      </c>
      <c r="AJ58" s="16">
        <f t="shared" si="10"/>
        <v>24</v>
      </c>
      <c r="AK58" s="9">
        <f>AJ58</f>
        <v>24</v>
      </c>
      <c r="AM58" s="16">
        <f>AJ58</f>
        <v>24</v>
      </c>
      <c r="AN58" s="16">
        <f t="shared" ref="AN58:AP59" si="11">AM58</f>
        <v>24</v>
      </c>
      <c r="AO58" s="16">
        <f t="shared" si="11"/>
        <v>24</v>
      </c>
      <c r="AP58" s="16">
        <f t="shared" si="11"/>
        <v>24</v>
      </c>
      <c r="AQ58" s="9">
        <f>AP58</f>
        <v>24</v>
      </c>
    </row>
    <row r="59" spans="2:43" outlineLevel="1">
      <c r="B59" s="14" t="s">
        <v>242</v>
      </c>
      <c r="C59" s="15">
        <v>0</v>
      </c>
      <c r="D59" s="15">
        <v>0</v>
      </c>
      <c r="E59" s="15">
        <v>0</v>
      </c>
      <c r="F59" s="15">
        <v>0</v>
      </c>
      <c r="G59" s="14">
        <f>F59</f>
        <v>0</v>
      </c>
      <c r="I59" s="15">
        <v>0</v>
      </c>
      <c r="J59" s="15">
        <v>0</v>
      </c>
      <c r="K59" s="15">
        <v>-0.1</v>
      </c>
      <c r="L59" s="15">
        <f>K59</f>
        <v>-0.1</v>
      </c>
      <c r="M59" s="14">
        <f>L59</f>
        <v>-0.1</v>
      </c>
      <c r="O59" s="15">
        <f>L59</f>
        <v>-0.1</v>
      </c>
      <c r="P59" s="15">
        <f t="shared" si="7"/>
        <v>-0.1</v>
      </c>
      <c r="Q59" s="15">
        <f t="shared" si="7"/>
        <v>-0.1</v>
      </c>
      <c r="R59" s="15">
        <f t="shared" si="7"/>
        <v>-0.1</v>
      </c>
      <c r="S59" s="14">
        <f>R59</f>
        <v>-0.1</v>
      </c>
      <c r="U59" s="15">
        <f>R59</f>
        <v>-0.1</v>
      </c>
      <c r="V59" s="15">
        <f t="shared" si="8"/>
        <v>-0.1</v>
      </c>
      <c r="W59" s="15">
        <f t="shared" si="8"/>
        <v>-0.1</v>
      </c>
      <c r="X59" s="15">
        <f t="shared" si="8"/>
        <v>-0.1</v>
      </c>
      <c r="Y59" s="14">
        <f>X59</f>
        <v>-0.1</v>
      </c>
      <c r="AA59" s="15">
        <f>X59</f>
        <v>-0.1</v>
      </c>
      <c r="AB59" s="15">
        <f t="shared" si="9"/>
        <v>-0.1</v>
      </c>
      <c r="AC59" s="15">
        <f t="shared" si="9"/>
        <v>-0.1</v>
      </c>
      <c r="AD59" s="15">
        <f t="shared" si="9"/>
        <v>-0.1</v>
      </c>
      <c r="AE59" s="14">
        <f>AD59</f>
        <v>-0.1</v>
      </c>
      <c r="AG59" s="15">
        <f>AD59</f>
        <v>-0.1</v>
      </c>
      <c r="AH59" s="15">
        <f t="shared" si="10"/>
        <v>-0.1</v>
      </c>
      <c r="AI59" s="15">
        <f t="shared" si="10"/>
        <v>-0.1</v>
      </c>
      <c r="AJ59" s="15">
        <f t="shared" si="10"/>
        <v>-0.1</v>
      </c>
      <c r="AK59" s="14">
        <f>AJ59</f>
        <v>-0.1</v>
      </c>
      <c r="AM59" s="15">
        <f>AJ59</f>
        <v>-0.1</v>
      </c>
      <c r="AN59" s="15">
        <f t="shared" si="11"/>
        <v>-0.1</v>
      </c>
      <c r="AO59" s="15">
        <f t="shared" si="11"/>
        <v>-0.1</v>
      </c>
      <c r="AP59" s="15">
        <f t="shared" si="11"/>
        <v>-0.1</v>
      </c>
      <c r="AQ59" s="14">
        <f>AP59</f>
        <v>-0.1</v>
      </c>
    </row>
    <row r="60" spans="2:43" outlineLevel="1">
      <c r="B60" s="11" t="s">
        <v>243</v>
      </c>
      <c r="C60" s="57">
        <v>0</v>
      </c>
      <c r="D60" s="57">
        <v>0</v>
      </c>
      <c r="E60" s="57">
        <v>0</v>
      </c>
      <c r="F60" s="57">
        <v>0</v>
      </c>
      <c r="G60" s="11">
        <f>F60</f>
        <v>0</v>
      </c>
      <c r="I60" s="57">
        <v>0</v>
      </c>
      <c r="J60" s="57">
        <v>0</v>
      </c>
      <c r="K60" s="11">
        <f>IFERROR(K57*K59/4/(1-(1-K59/4)^-K58),0)</f>
        <v>0</v>
      </c>
      <c r="L60" s="11">
        <f ca="1">IFERROR(L57*L59/4/(1-(1-L59/4)^-L58),0)</f>
        <v>0</v>
      </c>
      <c r="M60" s="11">
        <f ca="1">L60</f>
        <v>0</v>
      </c>
      <c r="O60" s="11">
        <f ca="1">IFERROR(O57*O59/4/(1-(1-O59/4)^-O58),0)</f>
        <v>-1107030.2594080763</v>
      </c>
      <c r="P60" s="11">
        <f ca="1">IFERROR(P57*P59/4/(1-(1-P59/4)^-P58),0)</f>
        <v>-1107030.2594080763</v>
      </c>
      <c r="Q60" s="11">
        <f ca="1">IFERROR(Q57*Q59/4/(1-(1-Q59/4)^-Q58),0)</f>
        <v>-1107030.2594080763</v>
      </c>
      <c r="R60" s="11">
        <f ca="1">IFERROR(R57*R59/4/(1-(1-R59/4)^-R58),0)</f>
        <v>-1107030.2594080763</v>
      </c>
      <c r="S60" s="11">
        <f ca="1">R60</f>
        <v>-1107030.2594080763</v>
      </c>
      <c r="U60" s="11">
        <f ca="1">IFERROR(U57*U59/4/(1-(1-U59/4)^-U58),0)</f>
        <v>-1107030.2594080763</v>
      </c>
      <c r="V60" s="11">
        <f ca="1">IFERROR(V57*V59/4/(1-(1-V59/4)^-V58),0)</f>
        <v>-1107030.2594080763</v>
      </c>
      <c r="W60" s="11">
        <f ca="1">IFERROR(W57*W59/4/(1-(1-W59/4)^-W58),0)</f>
        <v>-1107030.2594080763</v>
      </c>
      <c r="X60" s="11">
        <f ca="1">IFERROR(X57*X59/4/(1-(1-X59/4)^-X58),0)</f>
        <v>-1107030.2594080763</v>
      </c>
      <c r="Y60" s="11">
        <f ca="1">X60</f>
        <v>-1107030.2594080763</v>
      </c>
      <c r="AA60" s="11">
        <f ca="1">IFERROR(AA57*AA59/4/(1-(1-AA59/4)^-AA58),0)</f>
        <v>-1107030.2594080763</v>
      </c>
      <c r="AB60" s="11">
        <f ca="1">IFERROR(AB57*AB59/4/(1-(1-AB59/4)^-AB58),0)</f>
        <v>-1107030.2594080763</v>
      </c>
      <c r="AC60" s="11">
        <f ca="1">IFERROR(AC57*AC59/4/(1-(1-AC59/4)^-AC58),0)</f>
        <v>-1107030.2594080763</v>
      </c>
      <c r="AD60" s="11">
        <f ca="1">IFERROR(AD57*AD59/4/(1-(1-AD59/4)^-AD58),0)</f>
        <v>-1107030.2594080763</v>
      </c>
      <c r="AE60" s="11">
        <f ca="1">AD60</f>
        <v>-1107030.2594080763</v>
      </c>
      <c r="AG60" s="11">
        <f ca="1">IFERROR(AG57*AG59/4/(1-(1-AG59/4)^-AG58),0)</f>
        <v>-1107030.2594080763</v>
      </c>
      <c r="AH60" s="11">
        <f ca="1">IFERROR(AH57*AH59/4/(1-(1-AH59/4)^-AH58),0)</f>
        <v>-1107030.2594080763</v>
      </c>
      <c r="AI60" s="11">
        <f ca="1">IFERROR(AI57*AI59/4/(1-(1-AI59/4)^-AI58),0)</f>
        <v>-1107030.2594080763</v>
      </c>
      <c r="AJ60" s="11">
        <f ca="1">IFERROR(AJ57*AJ59/4/(1-(1-AJ59/4)^-AJ58),0)</f>
        <v>-1107030.2594080763</v>
      </c>
      <c r="AK60" s="11">
        <f ca="1">AJ60</f>
        <v>-1107030.2594080763</v>
      </c>
      <c r="AM60" s="11">
        <f ca="1">IFERROR(AM57*AM59/4/(1-(1-AM59/4)^-AM58),0)</f>
        <v>-1107030.2594080763</v>
      </c>
      <c r="AN60" s="11">
        <f ca="1">IFERROR(AN57*AN59/4/(1-(1-AN59/4)^-AN58),0)</f>
        <v>-1107030.2594080763</v>
      </c>
      <c r="AO60" s="11">
        <f ca="1">IFERROR(AO57*AO59/4/(1-(1-AO59/4)^-AO58),0)</f>
        <v>-1107030.2594080763</v>
      </c>
      <c r="AP60" s="11">
        <f ca="1">IFERROR(AP57*AP59/4/(1-(1-AP59/4)^-AP58),0)</f>
        <v>-1107030.2594080763</v>
      </c>
      <c r="AQ60" s="11">
        <f ca="1">AP60</f>
        <v>-1107030.2594080763</v>
      </c>
    </row>
    <row r="61" spans="2:43" outlineLevel="1"/>
    <row r="62" spans="2:43" outlineLevel="1">
      <c r="B62" s="8" t="s">
        <v>244</v>
      </c>
    </row>
    <row r="63" spans="2:43" outlineLevel="1">
      <c r="B63" s="9" t="s">
        <v>245</v>
      </c>
      <c r="C63" s="16">
        <v>0</v>
      </c>
      <c r="D63" s="16">
        <v>0</v>
      </c>
      <c r="E63" s="16">
        <v>0</v>
      </c>
      <c r="F63" s="16">
        <v>0</v>
      </c>
      <c r="G63" s="9">
        <f>C63</f>
        <v>0</v>
      </c>
      <c r="I63" s="16">
        <v>0</v>
      </c>
      <c r="J63" s="16">
        <v>0</v>
      </c>
      <c r="K63" s="10">
        <f>Model!J76</f>
        <v>0</v>
      </c>
      <c r="L63" s="10">
        <f ca="1">Model!K76</f>
        <v>0</v>
      </c>
      <c r="M63" s="9">
        <f>I63</f>
        <v>0</v>
      </c>
      <c r="O63" s="10">
        <f ca="1">Model!L76</f>
        <v>19799220.505750284</v>
      </c>
      <c r="P63" s="10">
        <f ca="1">Model!O76</f>
        <v>19155272.061789677</v>
      </c>
      <c r="Q63" s="10">
        <f ca="1">Model!P76</f>
        <v>18297431.051249869</v>
      </c>
      <c r="R63" s="10">
        <f ca="1">Model!Q76</f>
        <v>17313654.745829128</v>
      </c>
      <c r="S63" s="9">
        <f ca="1">O63</f>
        <v>19799220.505750284</v>
      </c>
      <c r="U63" s="10">
        <f ca="1">Model!R76</f>
        <v>16151564.936995605</v>
      </c>
      <c r="V63" s="10">
        <f ca="1">Model!U76</f>
        <v>14868008.51393179</v>
      </c>
      <c r="W63" s="10">
        <f ca="1">Model!V76</f>
        <v>13395639.126302242</v>
      </c>
      <c r="X63" s="10">
        <f ca="1">Model!W76</f>
        <v>11807105.509639302</v>
      </c>
      <c r="Y63" s="9">
        <f ca="1">U63</f>
        <v>16151564.936995605</v>
      </c>
      <c r="AA63" s="10">
        <f ca="1">Model!X76</f>
        <v>10041870.44261181</v>
      </c>
      <c r="AB63" s="10">
        <f ca="1">Model!AA76</f>
        <v>8155461.0505931145</v>
      </c>
      <c r="AC63" s="10">
        <f ca="1">Model!AB76</f>
        <v>6088454.0388134122</v>
      </c>
      <c r="AD63" s="10">
        <f ca="1">Model!AC76</f>
        <v>3912881.4052007822</v>
      </c>
      <c r="AE63" s="9">
        <f ca="1">AA63</f>
        <v>10041870.44261181</v>
      </c>
      <c r="AG63" s="10">
        <f ca="1">Model!AD76</f>
        <v>1559533.3444589139</v>
      </c>
      <c r="AH63" s="10">
        <f ca="1">Model!AG76</f>
        <v>-4.4284388422966003E-7</v>
      </c>
      <c r="AI63" s="10">
        <f ca="1">Model!AH76</f>
        <v>0</v>
      </c>
      <c r="AJ63" s="10">
        <f ca="1">Model!AI76</f>
        <v>0</v>
      </c>
      <c r="AK63" s="9">
        <f ca="1">AG63</f>
        <v>1559533.3444589139</v>
      </c>
      <c r="AM63" s="10">
        <f ca="1">Model!AJ76</f>
        <v>0</v>
      </c>
      <c r="AN63" s="10">
        <f ca="1">Model!AM76</f>
        <v>0</v>
      </c>
      <c r="AO63" s="10">
        <f ca="1">Model!AN76</f>
        <v>0</v>
      </c>
      <c r="AP63" s="10">
        <f ca="1">Model!AO76</f>
        <v>0</v>
      </c>
      <c r="AQ63" s="9">
        <f ca="1">AM63</f>
        <v>0</v>
      </c>
    </row>
    <row r="64" spans="2:43" outlineLevel="1">
      <c r="B64" s="9" t="s">
        <v>246</v>
      </c>
      <c r="C64" s="16">
        <v>0</v>
      </c>
      <c r="D64" s="16">
        <v>0</v>
      </c>
      <c r="E64" s="16">
        <v>0</v>
      </c>
      <c r="F64" s="16">
        <v>0</v>
      </c>
      <c r="G64" s="9">
        <f>SUM(C64:F64)</f>
        <v>0</v>
      </c>
      <c r="I64" s="16">
        <v>0</v>
      </c>
      <c r="J64" s="16">
        <v>0</v>
      </c>
      <c r="K64" s="9">
        <f>MAX(K60-K68,-K63)</f>
        <v>0</v>
      </c>
      <c r="L64" s="9">
        <f ca="1">MAX(L60-L68,-L63)</f>
        <v>0</v>
      </c>
      <c r="M64" s="9">
        <f ca="1">SUM(I64:L64)</f>
        <v>0</v>
      </c>
      <c r="O64" s="9">
        <f ca="1">MAX(O60-O68,-O63)</f>
        <v>-612049.74676431925</v>
      </c>
      <c r="P64" s="9">
        <f ca="1">MAX(P60-P68,-P63)</f>
        <v>-628148.45786333433</v>
      </c>
      <c r="Q64" s="9">
        <f ca="1">MAX(Q60-Q68,-Q63)</f>
        <v>-649594.48312682961</v>
      </c>
      <c r="R64" s="9">
        <f ca="1">MAX(R60-R68,-R63)</f>
        <v>-674188.89076234808</v>
      </c>
      <c r="S64" s="9">
        <f ca="1">SUM(O64:R64)</f>
        <v>-2563981.5785168312</v>
      </c>
      <c r="U64" s="9">
        <f ca="1">MAX(U60-U68,-U63)</f>
        <v>-703241.13598318608</v>
      </c>
      <c r="V64" s="9">
        <f ca="1">MAX(V60-V68,-V63)</f>
        <v>-735330.04655978153</v>
      </c>
      <c r="W64" s="9">
        <f ca="1">MAX(W60-W68,-W63)</f>
        <v>-772139.28125052014</v>
      </c>
      <c r="X64" s="9">
        <f ca="1">MAX(X60-X68,-X63)</f>
        <v>-811852.62166709371</v>
      </c>
      <c r="Y64" s="9">
        <f ca="1">SUM(U64:X64)</f>
        <v>-3022563.0854605814</v>
      </c>
      <c r="AA64" s="9">
        <f ca="1">MAX(AA60-AA68,-AA63)</f>
        <v>-855983.49834278109</v>
      </c>
      <c r="AB64" s="9">
        <f ca="1">MAX(AB60-AB68,-AB63)</f>
        <v>-903143.73314324836</v>
      </c>
      <c r="AC64" s="9">
        <f ca="1">MAX(AC60-AC68,-AC63)</f>
        <v>-954818.90843774099</v>
      </c>
      <c r="AD64" s="9">
        <f ca="1">MAX(AD60-AD68,-AD63)</f>
        <v>-1009208.2242780568</v>
      </c>
      <c r="AE64" s="9">
        <f ca="1">SUM(AA64:AD64)</f>
        <v>-3723154.364201827</v>
      </c>
      <c r="AG64" s="9">
        <f ca="1">MAX(AG60-AG68,-AG63)</f>
        <v>-1068041.9257966017</v>
      </c>
      <c r="AH64" s="9">
        <f ca="1">MAX(AH60-AH68,-AH63)</f>
        <v>4.4284388422966003E-7</v>
      </c>
      <c r="AI64" s="9">
        <f ca="1">MAX(AI60-AI68,-AI63)</f>
        <v>0</v>
      </c>
      <c r="AJ64" s="9">
        <f ca="1">MAX(AJ60-AJ68,-AJ63)</f>
        <v>0</v>
      </c>
      <c r="AK64" s="9">
        <f ca="1">SUM(AG64:AJ64)</f>
        <v>-1068041.9257961588</v>
      </c>
      <c r="AM64" s="9">
        <f ca="1">MAX(AM60-AM68,-AM63)</f>
        <v>0</v>
      </c>
      <c r="AN64" s="9">
        <f ca="1">MAX(AN60-AN68,-AN63)</f>
        <v>0</v>
      </c>
      <c r="AO64" s="9">
        <f ca="1">MAX(AO60-AO68,-AO63)</f>
        <v>0</v>
      </c>
      <c r="AP64" s="9">
        <f ca="1">MAX(AP60-AP68,-AP63)</f>
        <v>0</v>
      </c>
      <c r="AQ64" s="9">
        <f ca="1">SUM(AM64:AP64)</f>
        <v>0</v>
      </c>
    </row>
    <row r="65" spans="2:43" outlineLevel="1">
      <c r="B65" s="9" t="s">
        <v>247</v>
      </c>
      <c r="C65" s="9">
        <f>C49</f>
        <v>0</v>
      </c>
      <c r="D65" s="9">
        <f>D49</f>
        <v>0</v>
      </c>
      <c r="E65" s="9">
        <f>E49</f>
        <v>0</v>
      </c>
      <c r="F65" s="9">
        <f>F49</f>
        <v>0</v>
      </c>
      <c r="G65" s="9">
        <f>G49</f>
        <v>0</v>
      </c>
      <c r="I65" s="9">
        <f>I49</f>
        <v>0</v>
      </c>
      <c r="J65" s="9">
        <f>J49</f>
        <v>0</v>
      </c>
      <c r="K65" s="9">
        <f ca="1">K49</f>
        <v>0</v>
      </c>
      <c r="L65" s="9">
        <f ca="1">L49</f>
        <v>0</v>
      </c>
      <c r="M65" s="9">
        <f ca="1">M49</f>
        <v>0</v>
      </c>
      <c r="O65" s="9">
        <f ca="1">O49</f>
        <v>-31898.697196285706</v>
      </c>
      <c r="P65" s="9">
        <f ca="1">P49</f>
        <v>-229692.55267647142</v>
      </c>
      <c r="Q65" s="9">
        <f ca="1">Q49</f>
        <v>-334181.82229391206</v>
      </c>
      <c r="R65" s="9">
        <f ca="1">R49</f>
        <v>-487900.91807117499</v>
      </c>
      <c r="S65" s="9">
        <f ca="1">S49</f>
        <v>-1083673.9902378442</v>
      </c>
      <c r="U65" s="9">
        <f ca="1">U49</f>
        <v>-580315.2870806288</v>
      </c>
      <c r="V65" s="9">
        <f ca="1">V49</f>
        <v>-737039.34106976772</v>
      </c>
      <c r="W65" s="9">
        <f ca="1">W49</f>
        <v>-816394.33541242033</v>
      </c>
      <c r="X65" s="9">
        <f ca="1">X49</f>
        <v>-953382.44536039745</v>
      </c>
      <c r="Y65" s="9">
        <f ca="1">Y49</f>
        <v>-3087131.4089232143</v>
      </c>
      <c r="AA65" s="9">
        <f ca="1">AA49</f>
        <v>-1030425.893675915</v>
      </c>
      <c r="AB65" s="9">
        <f ca="1">AB49</f>
        <v>-1163863.2786364537</v>
      </c>
      <c r="AC65" s="9">
        <f ca="1">AC49</f>
        <v>-1220753.725174889</v>
      </c>
      <c r="AD65" s="9">
        <f ca="1">AD49</f>
        <v>-1344139.836463796</v>
      </c>
      <c r="AE65" s="9">
        <f ca="1">AE49</f>
        <v>-4759182.7339510536</v>
      </c>
      <c r="AG65" s="9">
        <f ca="1">AG49</f>
        <v>-491491.41866237484</v>
      </c>
      <c r="AH65" s="9">
        <f ca="1">AH49</f>
        <v>0</v>
      </c>
      <c r="AI65" s="9">
        <f ca="1">AI49</f>
        <v>0</v>
      </c>
      <c r="AJ65" s="9">
        <f ca="1">AJ49</f>
        <v>0</v>
      </c>
      <c r="AK65" s="9">
        <f ca="1">AK49</f>
        <v>-491491.41866237484</v>
      </c>
      <c r="AM65" s="9">
        <f ca="1">AM49</f>
        <v>0</v>
      </c>
      <c r="AN65" s="9">
        <f ca="1">AN49</f>
        <v>0</v>
      </c>
      <c r="AO65" s="9">
        <f ca="1">AO49</f>
        <v>0</v>
      </c>
      <c r="AP65" s="9">
        <f ca="1">AP49</f>
        <v>0</v>
      </c>
      <c r="AQ65" s="9">
        <f ca="1">AQ49</f>
        <v>0</v>
      </c>
    </row>
    <row r="66" spans="2:43" outlineLevel="1">
      <c r="B66" s="28" t="s">
        <v>248</v>
      </c>
      <c r="C66" s="58">
        <f>Model!C76</f>
        <v>0</v>
      </c>
      <c r="D66" s="58">
        <f>Model!D76</f>
        <v>0</v>
      </c>
      <c r="E66" s="58">
        <f>Model!E76</f>
        <v>0</v>
      </c>
      <c r="F66" s="58">
        <f>Model!F76</f>
        <v>0</v>
      </c>
      <c r="G66" s="28">
        <f>F66</f>
        <v>0</v>
      </c>
      <c r="I66" s="58">
        <f>Model!I76</f>
        <v>0</v>
      </c>
      <c r="J66" s="58">
        <f>Model!J76</f>
        <v>0</v>
      </c>
      <c r="K66" s="28">
        <f ca="1">SUM(K63,K64,K65)</f>
        <v>0</v>
      </c>
      <c r="L66" s="28">
        <f ca="1">SUM(L63,L64,L65)</f>
        <v>0</v>
      </c>
      <c r="M66" s="28">
        <f ca="1">L66</f>
        <v>0</v>
      </c>
      <c r="O66" s="28">
        <f ca="1">SUM(O63,O64,O65)</f>
        <v>19155272.061789677</v>
      </c>
      <c r="P66" s="28">
        <f ca="1">SUM(P63,P64,P65)</f>
        <v>18297431.051249869</v>
      </c>
      <c r="Q66" s="28">
        <f ca="1">SUM(Q63,Q64,Q65)</f>
        <v>17313654.745829128</v>
      </c>
      <c r="R66" s="28">
        <f ca="1">SUM(R63,R64,R65)</f>
        <v>16151564.936995605</v>
      </c>
      <c r="S66" s="28">
        <f ca="1">R66</f>
        <v>16151564.936995605</v>
      </c>
      <c r="U66" s="28">
        <f ca="1">SUM(U63,U64,U65)</f>
        <v>14868008.51393179</v>
      </c>
      <c r="V66" s="28">
        <f ca="1">SUM(V63,V64,V65)</f>
        <v>13395639.126302242</v>
      </c>
      <c r="W66" s="28">
        <f ca="1">SUM(W63,W64,W65)</f>
        <v>11807105.509639302</v>
      </c>
      <c r="X66" s="28">
        <f ca="1">SUM(X63,X64,X65)</f>
        <v>10041870.44261181</v>
      </c>
      <c r="Y66" s="28">
        <f ca="1">X66</f>
        <v>10041870.44261181</v>
      </c>
      <c r="AA66" s="28">
        <f ca="1">SUM(AA63,AA64,AA65)</f>
        <v>8155461.0505931145</v>
      </c>
      <c r="AB66" s="28">
        <f ca="1">SUM(AB63,AB64,AB65)</f>
        <v>6088454.0388134122</v>
      </c>
      <c r="AC66" s="28">
        <f ca="1">SUM(AC63,AC64,AC65)</f>
        <v>3912881.4052007822</v>
      </c>
      <c r="AD66" s="28">
        <f ca="1">SUM(AD63,AD64,AD65)</f>
        <v>1559533.3444589293</v>
      </c>
      <c r="AE66" s="28">
        <f ca="1">AD66</f>
        <v>1559533.3444589293</v>
      </c>
      <c r="AG66" s="28">
        <f ca="1">SUM(AG63,AG64,AG65)</f>
        <v>-6.263144314289093E-8</v>
      </c>
      <c r="AH66" s="28">
        <f ca="1">SUM(AH63,AH64,AH65)</f>
        <v>0</v>
      </c>
      <c r="AI66" s="28">
        <f ca="1">SUM(AI63,AI64,AI65)</f>
        <v>0</v>
      </c>
      <c r="AJ66" s="28">
        <f ca="1">SUM(AJ63,AJ64,AJ65)</f>
        <v>0</v>
      </c>
      <c r="AK66" s="28">
        <f ca="1">AJ66</f>
        <v>0</v>
      </c>
      <c r="AM66" s="28">
        <f ca="1">SUM(AM63,AM64,AM65)</f>
        <v>0</v>
      </c>
      <c r="AN66" s="28">
        <f ca="1">SUM(AN63,AN64,AN65)</f>
        <v>0</v>
      </c>
      <c r="AO66" s="28">
        <f ca="1">SUM(AO63,AO64,AO65)</f>
        <v>0</v>
      </c>
      <c r="AP66" s="28">
        <f ca="1">SUM(AP63,AP64,AP65)</f>
        <v>0</v>
      </c>
      <c r="AQ66" s="28">
        <f ca="1">AP66</f>
        <v>0</v>
      </c>
    </row>
    <row r="67" spans="2:43" outlineLevel="1"/>
    <row r="68" spans="2:43" outlineLevel="1">
      <c r="B68" s="19" t="s">
        <v>249</v>
      </c>
      <c r="C68" s="59">
        <f>IS!C38</f>
        <v>0</v>
      </c>
      <c r="D68" s="59">
        <f>IS!D38</f>
        <v>0</v>
      </c>
      <c r="E68" s="59">
        <f>IS!E38</f>
        <v>0</v>
      </c>
      <c r="F68" s="59">
        <f>IS!F38</f>
        <v>0</v>
      </c>
      <c r="G68" s="19">
        <f>SUM(C68:F68)</f>
        <v>0</v>
      </c>
      <c r="I68" s="59">
        <f>IS!I38</f>
        <v>0</v>
      </c>
      <c r="J68" s="59">
        <f>IS!J38</f>
        <v>0</v>
      </c>
      <c r="K68" s="19">
        <f>K63*K59/4</f>
        <v>0</v>
      </c>
      <c r="L68" s="19">
        <f ca="1">L63*L59/4</f>
        <v>0</v>
      </c>
      <c r="M68" s="19">
        <f ca="1">SUM(I68:L68)</f>
        <v>0</v>
      </c>
      <c r="O68" s="19">
        <f ca="1">O63*O59/4</f>
        <v>-494980.5126437571</v>
      </c>
      <c r="P68" s="19">
        <f ca="1">P63*P59/4</f>
        <v>-478881.80154474196</v>
      </c>
      <c r="Q68" s="19">
        <f ca="1">Q63*Q59/4</f>
        <v>-457435.77628124674</v>
      </c>
      <c r="R68" s="19">
        <f ca="1">R63*R59/4</f>
        <v>-432841.36864572822</v>
      </c>
      <c r="S68" s="19">
        <f ca="1">SUM(O68:R68)</f>
        <v>-1864139.459115474</v>
      </c>
      <c r="U68" s="19">
        <f ca="1">U63*U59/4</f>
        <v>-403789.12342489016</v>
      </c>
      <c r="V68" s="19">
        <f ca="1">V63*V59/4</f>
        <v>-371700.21284829476</v>
      </c>
      <c r="W68" s="19">
        <f ca="1">W63*W59/4</f>
        <v>-334890.97815755609</v>
      </c>
      <c r="X68" s="19">
        <f ca="1">X63*X59/4</f>
        <v>-295177.63774098258</v>
      </c>
      <c r="Y68" s="19">
        <f ca="1">SUM(U68:X68)</f>
        <v>-1405557.9521717238</v>
      </c>
      <c r="AA68" s="19">
        <f ca="1">AA63*AA59/4</f>
        <v>-251046.76106529526</v>
      </c>
      <c r="AB68" s="19">
        <f ca="1">AB63*AB59/4</f>
        <v>-203886.52626482787</v>
      </c>
      <c r="AC68" s="19">
        <f ca="1">AC63*AC59/4</f>
        <v>-152211.3509703353</v>
      </c>
      <c r="AD68" s="19">
        <f ca="1">AD63*AD59/4</f>
        <v>-97822.035130019562</v>
      </c>
      <c r="AE68" s="19">
        <f ca="1">SUM(AA68:AD68)</f>
        <v>-704966.67343047797</v>
      </c>
      <c r="AG68" s="19">
        <f ca="1">AG63*AG59/4</f>
        <v>-38988.333611472852</v>
      </c>
      <c r="AH68" s="19">
        <f ca="1">AH63*AH59/4</f>
        <v>1.1071097105741502E-8</v>
      </c>
      <c r="AI68" s="19">
        <f ca="1">AI63*AI59/4</f>
        <v>0</v>
      </c>
      <c r="AJ68" s="19">
        <f ca="1">AJ63*AJ59/4</f>
        <v>0</v>
      </c>
      <c r="AK68" s="19">
        <f ca="1">SUM(AG68:AJ68)</f>
        <v>-38988.333611461778</v>
      </c>
      <c r="AM68" s="19">
        <f ca="1">AM63*AM59/4</f>
        <v>0</v>
      </c>
      <c r="AN68" s="19">
        <f ca="1">AN63*AN59/4</f>
        <v>0</v>
      </c>
      <c r="AO68" s="19">
        <f ca="1">AO63*AO59/4</f>
        <v>0</v>
      </c>
      <c r="AP68" s="19">
        <f ca="1">AP63*AP59/4</f>
        <v>0</v>
      </c>
      <c r="AQ68" s="19">
        <f ca="1">SUM(AM68:AP68)</f>
        <v>0</v>
      </c>
    </row>
    <row r="69" spans="2:43" outlineLevel="1"/>
    <row r="70" spans="2:43" outlineLevel="1">
      <c r="B70" s="8" t="s">
        <v>250</v>
      </c>
    </row>
    <row r="71" spans="2:43" outlineLevel="1">
      <c r="B71" s="9" t="s">
        <v>251</v>
      </c>
      <c r="C71" s="9">
        <f>IF(AND(0=0,C79&lt;0),C79,0)</f>
        <v>0</v>
      </c>
      <c r="D71" s="9">
        <f>IF(AND(C79=0,D79&lt;0),D79,C71)</f>
        <v>0</v>
      </c>
      <c r="E71" s="9">
        <f>IF(AND(D79=0,E79&lt;0),E79,D71)</f>
        <v>0</v>
      </c>
      <c r="F71" s="9">
        <f>IF(AND(E79=0,F79&lt;0),F79,E71)</f>
        <v>0</v>
      </c>
      <c r="G71" s="9">
        <f>F71</f>
        <v>0</v>
      </c>
      <c r="I71" s="9">
        <f>IF(AND(F79=0,I79&lt;0),I79,F71)</f>
        <v>0</v>
      </c>
      <c r="J71" s="9">
        <f>IF(AND(I79=0,J79&lt;0),J79,I71)</f>
        <v>0</v>
      </c>
      <c r="K71" s="9">
        <f>MIN(J71,K76)</f>
        <v>0</v>
      </c>
      <c r="L71" s="9">
        <f ca="1">MIN(K71,L76)</f>
        <v>0</v>
      </c>
      <c r="M71" s="9">
        <f ca="1">L71</f>
        <v>0</v>
      </c>
      <c r="O71" s="9">
        <f ca="1">MIN(L71,O76)</f>
        <v>-395984.41011500568</v>
      </c>
      <c r="P71" s="9">
        <f ca="1">MIN(O71,P76)</f>
        <v>-395984.41011500568</v>
      </c>
      <c r="Q71" s="9">
        <f ca="1">MIN(P71,Q76)</f>
        <v>-395984.41011500568</v>
      </c>
      <c r="R71" s="9">
        <f ca="1">MIN(Q71,R76)</f>
        <v>-395984.41011500568</v>
      </c>
      <c r="S71" s="9">
        <f ca="1">R71</f>
        <v>-395984.41011500568</v>
      </c>
      <c r="U71" s="9">
        <f ca="1">MIN(R71,U76)</f>
        <v>-395984.41011500568</v>
      </c>
      <c r="V71" s="9">
        <f ca="1">MIN(U71,V76)</f>
        <v>-395984.41011500568</v>
      </c>
      <c r="W71" s="9">
        <f ca="1">MIN(V71,W76)</f>
        <v>-395984.41011500568</v>
      </c>
      <c r="X71" s="9">
        <f ca="1">MIN(W71,X76)</f>
        <v>-395984.41011500568</v>
      </c>
      <c r="Y71" s="9">
        <f ca="1">X71</f>
        <v>-395984.41011500568</v>
      </c>
      <c r="AA71" s="9">
        <f ca="1">MIN(X71,AA76)</f>
        <v>-395984.41011500568</v>
      </c>
      <c r="AB71" s="9">
        <f ca="1">MIN(AA71,AB76)</f>
        <v>-395984.41011500568</v>
      </c>
      <c r="AC71" s="9">
        <f ca="1">MIN(AB71,AC76)</f>
        <v>-395984.41011500568</v>
      </c>
      <c r="AD71" s="9">
        <f ca="1">MIN(AC71,AD76)</f>
        <v>-395984.41011500568</v>
      </c>
      <c r="AE71" s="9">
        <f ca="1">AD71</f>
        <v>-395984.41011500568</v>
      </c>
      <c r="AG71" s="9">
        <f ca="1">MIN(AD71,AG76)</f>
        <v>-395984.41011500568</v>
      </c>
      <c r="AH71" s="9">
        <f ca="1">MIN(AG71,AH76)</f>
        <v>-395984.41011500568</v>
      </c>
      <c r="AI71" s="9">
        <f ca="1">MIN(AH71,AI76)</f>
        <v>-395984.41011500568</v>
      </c>
      <c r="AJ71" s="9">
        <f ca="1">MIN(AI71,AJ76)</f>
        <v>-395984.41011500568</v>
      </c>
      <c r="AK71" s="9">
        <f ca="1">AJ71</f>
        <v>-395984.41011500568</v>
      </c>
      <c r="AM71" s="9">
        <f ca="1">MIN(AJ71,AM76)</f>
        <v>-395984.41011500568</v>
      </c>
      <c r="AN71" s="9">
        <f ca="1">MIN(AM71,AN76)</f>
        <v>-395984.41011500568</v>
      </c>
      <c r="AO71" s="9">
        <f ca="1">MIN(AN71,AO76)</f>
        <v>-395984.41011500568</v>
      </c>
      <c r="AP71" s="9">
        <f ca="1">MIN(AO71,AP76)</f>
        <v>-395984.41011500568</v>
      </c>
      <c r="AQ71" s="9">
        <f ca="1">AP71</f>
        <v>-395984.41011500568</v>
      </c>
    </row>
    <row r="72" spans="2:43" outlineLevel="1">
      <c r="B72" s="9" t="s">
        <v>241</v>
      </c>
      <c r="C72" s="9">
        <f>C58</f>
        <v>0</v>
      </c>
      <c r="D72" s="9">
        <f>D58</f>
        <v>0</v>
      </c>
      <c r="E72" s="9">
        <f>E58</f>
        <v>0</v>
      </c>
      <c r="F72" s="9">
        <f>F58</f>
        <v>0</v>
      </c>
      <c r="G72" s="9">
        <f>G58</f>
        <v>0</v>
      </c>
      <c r="I72" s="9">
        <f>I58</f>
        <v>0</v>
      </c>
      <c r="J72" s="9">
        <f>J58</f>
        <v>0</v>
      </c>
      <c r="K72" s="9">
        <f>K58</f>
        <v>24</v>
      </c>
      <c r="L72" s="9">
        <f>L58</f>
        <v>24</v>
      </c>
      <c r="M72" s="9">
        <f>M58</f>
        <v>24</v>
      </c>
      <c r="O72" s="9">
        <f>O58</f>
        <v>24</v>
      </c>
      <c r="P72" s="9">
        <f>P58</f>
        <v>24</v>
      </c>
      <c r="Q72" s="9">
        <f>Q58</f>
        <v>24</v>
      </c>
      <c r="R72" s="9">
        <f>R58</f>
        <v>24</v>
      </c>
      <c r="S72" s="9">
        <f>S58</f>
        <v>24</v>
      </c>
      <c r="U72" s="9">
        <f>U58</f>
        <v>24</v>
      </c>
      <c r="V72" s="9">
        <f>V58</f>
        <v>24</v>
      </c>
      <c r="W72" s="9">
        <f>W58</f>
        <v>24</v>
      </c>
      <c r="X72" s="9">
        <f>X58</f>
        <v>24</v>
      </c>
      <c r="Y72" s="9">
        <f>Y58</f>
        <v>24</v>
      </c>
      <c r="AA72" s="9">
        <f>AA58</f>
        <v>24</v>
      </c>
      <c r="AB72" s="9">
        <f>AB58</f>
        <v>24</v>
      </c>
      <c r="AC72" s="9">
        <f>AC58</f>
        <v>24</v>
      </c>
      <c r="AD72" s="9">
        <f>AD58</f>
        <v>24</v>
      </c>
      <c r="AE72" s="9">
        <f>AE58</f>
        <v>24</v>
      </c>
      <c r="AG72" s="9">
        <f>AG58</f>
        <v>24</v>
      </c>
      <c r="AH72" s="9">
        <f>AH58</f>
        <v>24</v>
      </c>
      <c r="AI72" s="9">
        <f>AI58</f>
        <v>24</v>
      </c>
      <c r="AJ72" s="9">
        <f>AJ58</f>
        <v>24</v>
      </c>
      <c r="AK72" s="9">
        <f>AK58</f>
        <v>24</v>
      </c>
      <c r="AM72" s="9">
        <f>AM58</f>
        <v>24</v>
      </c>
      <c r="AN72" s="9">
        <f>AN58</f>
        <v>24</v>
      </c>
      <c r="AO72" s="9">
        <f>AO58</f>
        <v>24</v>
      </c>
      <c r="AP72" s="9">
        <f>AP58</f>
        <v>24</v>
      </c>
      <c r="AQ72" s="9">
        <f>AQ58</f>
        <v>24</v>
      </c>
    </row>
    <row r="73" spans="2:43" outlineLevel="1">
      <c r="B73" s="11" t="s">
        <v>252</v>
      </c>
      <c r="C73" s="57">
        <v>0</v>
      </c>
      <c r="D73" s="57">
        <v>0</v>
      </c>
      <c r="E73" s="57">
        <v>0</v>
      </c>
      <c r="F73" s="57">
        <v>0</v>
      </c>
      <c r="G73" s="11">
        <f>F73</f>
        <v>0</v>
      </c>
      <c r="I73" s="57">
        <v>0</v>
      </c>
      <c r="J73" s="57">
        <v>0</v>
      </c>
      <c r="K73" s="11">
        <f>IFERROR(-K71/K72,0)</f>
        <v>0</v>
      </c>
      <c r="L73" s="11">
        <f ca="1">IFERROR(-L71/L72,0)</f>
        <v>0</v>
      </c>
      <c r="M73" s="11">
        <f ca="1">L73</f>
        <v>0</v>
      </c>
      <c r="O73" s="11">
        <f ca="1">IFERROR(-O71/O72,0)</f>
        <v>16499.35042145857</v>
      </c>
      <c r="P73" s="11">
        <f ca="1">IFERROR(-P71/P72,0)</f>
        <v>16499.35042145857</v>
      </c>
      <c r="Q73" s="11">
        <f ca="1">IFERROR(-Q71/Q72,0)</f>
        <v>16499.35042145857</v>
      </c>
      <c r="R73" s="11">
        <f ca="1">IFERROR(-R71/R72,0)</f>
        <v>16499.35042145857</v>
      </c>
      <c r="S73" s="11">
        <f ca="1">R73</f>
        <v>16499.35042145857</v>
      </c>
      <c r="U73" s="11">
        <f ca="1">IFERROR(-U71/U72,0)</f>
        <v>16499.35042145857</v>
      </c>
      <c r="V73" s="11">
        <f ca="1">IFERROR(-V71/V72,0)</f>
        <v>16499.35042145857</v>
      </c>
      <c r="W73" s="11">
        <f ca="1">IFERROR(-W71/W72,0)</f>
        <v>16499.35042145857</v>
      </c>
      <c r="X73" s="11">
        <f ca="1">IFERROR(-X71/X72,0)</f>
        <v>16499.35042145857</v>
      </c>
      <c r="Y73" s="11">
        <f ca="1">X73</f>
        <v>16499.35042145857</v>
      </c>
      <c r="AA73" s="11">
        <f ca="1">IFERROR(-AA71/AA72,0)</f>
        <v>16499.35042145857</v>
      </c>
      <c r="AB73" s="11">
        <f ca="1">IFERROR(-AB71/AB72,0)</f>
        <v>16499.35042145857</v>
      </c>
      <c r="AC73" s="11">
        <f ca="1">IFERROR(-AC71/AC72,0)</f>
        <v>16499.35042145857</v>
      </c>
      <c r="AD73" s="11">
        <f ca="1">IFERROR(-AD71/AD72,0)</f>
        <v>16499.35042145857</v>
      </c>
      <c r="AE73" s="11">
        <f ca="1">AD73</f>
        <v>16499.35042145857</v>
      </c>
      <c r="AG73" s="11">
        <f ca="1">IFERROR(-AG71/AG72,0)</f>
        <v>16499.35042145857</v>
      </c>
      <c r="AH73" s="11">
        <f ca="1">IFERROR(-AH71/AH72,0)</f>
        <v>16499.35042145857</v>
      </c>
      <c r="AI73" s="11">
        <f ca="1">IFERROR(-AI71/AI72,0)</f>
        <v>16499.35042145857</v>
      </c>
      <c r="AJ73" s="11">
        <f ca="1">IFERROR(-AJ71/AJ72,0)</f>
        <v>16499.35042145857</v>
      </c>
      <c r="AK73" s="11">
        <f ca="1">AJ73</f>
        <v>16499.35042145857</v>
      </c>
      <c r="AM73" s="11">
        <f ca="1">IFERROR(-AM71/AM72,0)</f>
        <v>16499.35042145857</v>
      </c>
      <c r="AN73" s="11">
        <f ca="1">IFERROR(-AN71/AN72,0)</f>
        <v>16499.35042145857</v>
      </c>
      <c r="AO73" s="11">
        <f ca="1">IFERROR(-AO71/AO72,0)</f>
        <v>16499.35042145857</v>
      </c>
      <c r="AP73" s="11">
        <f ca="1">IFERROR(-AP71/AP72,0)</f>
        <v>16499.35042145857</v>
      </c>
      <c r="AQ73" s="11">
        <f ca="1">AP73</f>
        <v>16499.35042145857</v>
      </c>
    </row>
    <row r="74" spans="2:43" outlineLevel="1"/>
    <row r="75" spans="2:43" outlineLevel="1">
      <c r="B75" s="8" t="s">
        <v>253</v>
      </c>
    </row>
    <row r="76" spans="2:43" outlineLevel="1">
      <c r="B76" s="9" t="s">
        <v>254</v>
      </c>
      <c r="C76" s="16">
        <v>0</v>
      </c>
      <c r="D76" s="16">
        <v>0</v>
      </c>
      <c r="E76" s="16">
        <v>0</v>
      </c>
      <c r="F76" s="16">
        <v>0</v>
      </c>
      <c r="G76" s="9">
        <f>C76</f>
        <v>0</v>
      </c>
      <c r="I76" s="16">
        <v>0</v>
      </c>
      <c r="J76" s="16">
        <v>0</v>
      </c>
      <c r="K76" s="10">
        <f>Model!J77</f>
        <v>0</v>
      </c>
      <c r="L76" s="10">
        <f ca="1">Model!K77</f>
        <v>0</v>
      </c>
      <c r="M76" s="9">
        <f>I76</f>
        <v>0</v>
      </c>
      <c r="O76" s="10">
        <f ca="1">Model!L77</f>
        <v>-395984.41011500568</v>
      </c>
      <c r="P76" s="10">
        <f ca="1">Model!O77</f>
        <v>-378854.16527134523</v>
      </c>
      <c r="Q76" s="10">
        <f ca="1">Model!P77</f>
        <v>-357862.47139837313</v>
      </c>
      <c r="R76" s="10">
        <f ca="1">Model!Q77</f>
        <v>-334899.02270675841</v>
      </c>
      <c r="S76" s="9">
        <f ca="1">O76</f>
        <v>-395984.41011500568</v>
      </c>
      <c r="U76" s="10">
        <f ca="1">Model!R77</f>
        <v>-309063.58579221962</v>
      </c>
      <c r="V76" s="10">
        <f ca="1">Model!U77</f>
        <v>-281574.078741109</v>
      </c>
      <c r="W76" s="10">
        <f ca="1">Model!V77</f>
        <v>-251250.70313249194</v>
      </c>
      <c r="X76" s="10">
        <f ca="1">Model!W77</f>
        <v>-219569.37648129425</v>
      </c>
      <c r="Y76" s="9">
        <f ca="1">U76</f>
        <v>-309063.58579221962</v>
      </c>
      <c r="AA76" s="10">
        <f ca="1">Model!X77</f>
        <v>-185462.11835667497</v>
      </c>
      <c r="AB76" s="10">
        <f ca="1">Model!AA77</f>
        <v>-150009.38736305261</v>
      </c>
      <c r="AC76" s="10">
        <f ca="1">Model!AB77</f>
        <v>-112084.13642951376</v>
      </c>
      <c r="AD76" s="10">
        <f ca="1">Model!AC77</f>
        <v>-72855.183956878813</v>
      </c>
      <c r="AE76" s="9">
        <f ca="1">AA76</f>
        <v>-185462.11835667497</v>
      </c>
      <c r="AG76" s="10">
        <f ca="1">Model!AD77</f>
        <v>-30268.145234352633</v>
      </c>
      <c r="AH76" s="10">
        <f ca="1">Model!AG77</f>
        <v>0</v>
      </c>
      <c r="AI76" s="10">
        <f ca="1">Model!AH77</f>
        <v>0</v>
      </c>
      <c r="AJ76" s="10">
        <f ca="1">Model!AI77</f>
        <v>0</v>
      </c>
      <c r="AK76" s="9">
        <f ca="1">AG76</f>
        <v>-30268.145234352633</v>
      </c>
      <c r="AM76" s="10">
        <f ca="1">Model!AJ77</f>
        <v>0</v>
      </c>
      <c r="AN76" s="10">
        <f ca="1">Model!AM77</f>
        <v>0</v>
      </c>
      <c r="AO76" s="10">
        <f ca="1">Model!AN77</f>
        <v>0</v>
      </c>
      <c r="AP76" s="10">
        <f ca="1">Model!AO77</f>
        <v>0</v>
      </c>
      <c r="AQ76" s="9">
        <f ca="1">AM76</f>
        <v>0</v>
      </c>
    </row>
    <row r="77" spans="2:43" outlineLevel="1">
      <c r="B77" s="9" t="s">
        <v>255</v>
      </c>
      <c r="C77" s="16">
        <v>0</v>
      </c>
      <c r="D77" s="16">
        <v>0</v>
      </c>
      <c r="E77" s="16">
        <v>0</v>
      </c>
      <c r="F77" s="16">
        <v>0</v>
      </c>
      <c r="G77" s="9">
        <f>SUM(C77:F77)</f>
        <v>0</v>
      </c>
      <c r="I77" s="16">
        <v>0</v>
      </c>
      <c r="J77" s="16">
        <v>0</v>
      </c>
      <c r="K77" s="9">
        <f>MIN(K73,-K76)</f>
        <v>0</v>
      </c>
      <c r="L77" s="9">
        <f ca="1">MIN(L73,-L76)</f>
        <v>0</v>
      </c>
      <c r="M77" s="9">
        <f ca="1">SUM(I77:L77)</f>
        <v>0</v>
      </c>
      <c r="O77" s="9">
        <f ca="1">MIN(O73,-O76)</f>
        <v>16499.35042145857</v>
      </c>
      <c r="P77" s="9">
        <f ca="1">MIN(P73,-P76)</f>
        <v>16499.35042145857</v>
      </c>
      <c r="Q77" s="9">
        <f ca="1">MIN(Q73,-Q76)</f>
        <v>16499.35042145857</v>
      </c>
      <c r="R77" s="9">
        <f ca="1">MIN(R73,-R76)</f>
        <v>16499.35042145857</v>
      </c>
      <c r="S77" s="9">
        <f ca="1">SUM(O77:R77)</f>
        <v>65997.40168583428</v>
      </c>
      <c r="U77" s="9">
        <f ca="1">MIN(U73,-U76)</f>
        <v>16499.35042145857</v>
      </c>
      <c r="V77" s="9">
        <f ca="1">MIN(V73,-V76)</f>
        <v>16499.35042145857</v>
      </c>
      <c r="W77" s="9">
        <f ca="1">MIN(W73,-W76)</f>
        <v>16499.35042145857</v>
      </c>
      <c r="X77" s="9">
        <f ca="1">MIN(X73,-X76)</f>
        <v>16499.35042145857</v>
      </c>
      <c r="Y77" s="9">
        <f ca="1">SUM(U77:X77)</f>
        <v>65997.40168583428</v>
      </c>
      <c r="AA77" s="9">
        <f ca="1">MIN(AA73,-AA76)</f>
        <v>16499.35042145857</v>
      </c>
      <c r="AB77" s="9">
        <f ca="1">MIN(AB73,-AB76)</f>
        <v>16499.35042145857</v>
      </c>
      <c r="AC77" s="9">
        <f ca="1">MIN(AC73,-AC76)</f>
        <v>16499.35042145857</v>
      </c>
      <c r="AD77" s="9">
        <f ca="1">MIN(AD73,-AD76)</f>
        <v>16499.35042145857</v>
      </c>
      <c r="AE77" s="9">
        <f ca="1">SUM(AA77:AD77)</f>
        <v>65997.40168583428</v>
      </c>
      <c r="AG77" s="9">
        <f ca="1">MIN(AG73,-AG76)</f>
        <v>16499.35042145857</v>
      </c>
      <c r="AH77" s="9">
        <f ca="1">MIN(AH73,-AH76)</f>
        <v>0</v>
      </c>
      <c r="AI77" s="9">
        <f ca="1">MIN(AI73,-AI76)</f>
        <v>0</v>
      </c>
      <c r="AJ77" s="9">
        <f ca="1">MIN(AJ73,-AJ76)</f>
        <v>0</v>
      </c>
      <c r="AK77" s="9">
        <f ca="1">SUM(AG77:AJ77)</f>
        <v>16499.35042145857</v>
      </c>
      <c r="AM77" s="9">
        <f ca="1">MIN(AM73,-AM76)</f>
        <v>0</v>
      </c>
      <c r="AN77" s="9">
        <f ca="1">MIN(AN73,-AN76)</f>
        <v>0</v>
      </c>
      <c r="AO77" s="9">
        <f ca="1">MIN(AO73,-AO76)</f>
        <v>0</v>
      </c>
      <c r="AP77" s="9">
        <f ca="1">MIN(AP73,-AP76)</f>
        <v>0</v>
      </c>
      <c r="AQ77" s="9">
        <f ca="1">SUM(AM77:AP77)</f>
        <v>0</v>
      </c>
    </row>
    <row r="78" spans="2:43" outlineLevel="1">
      <c r="B78" s="9" t="s">
        <v>256</v>
      </c>
      <c r="C78" s="16">
        <v>0</v>
      </c>
      <c r="D78" s="16">
        <v>0</v>
      </c>
      <c r="E78" s="16">
        <v>0</v>
      </c>
      <c r="F78" s="16">
        <v>0</v>
      </c>
      <c r="G78" s="9">
        <f>SUM(C78:F78)</f>
        <v>0</v>
      </c>
      <c r="I78" s="16">
        <v>0</v>
      </c>
      <c r="J78" s="16">
        <v>0</v>
      </c>
      <c r="K78" s="9">
        <f ca="1">IFERROR(-SUM(K76,K77)*MIN(MAX(-K65/SUM(K63,K64),0),1),0)</f>
        <v>0</v>
      </c>
      <c r="L78" s="9">
        <f ca="1">IFERROR(-SUM(L76,L77)*MIN(MAX(-L65/SUM(L63,L64),0),1),0)</f>
        <v>0</v>
      </c>
      <c r="M78" s="9">
        <f ca="1">SUM(I78:L78)</f>
        <v>0</v>
      </c>
      <c r="O78" s="9">
        <f ca="1">IFERROR(-SUM(O76,O77)*MIN(MAX(-O65/SUM(O63,O64),0),1),0)</f>
        <v>630.89442220185958</v>
      </c>
      <c r="P78" s="9">
        <f ca="1">IFERROR(-SUM(P76,P77)*MIN(MAX(-P65/SUM(P63,P64),0),1),0)</f>
        <v>4492.3434515135514</v>
      </c>
      <c r="Q78" s="9">
        <f ca="1">IFERROR(-SUM(Q76,Q77)*MIN(MAX(-Q65/SUM(Q63,Q64),0),1),0)</f>
        <v>6464.0982701561425</v>
      </c>
      <c r="R78" s="9">
        <f ca="1">IFERROR(-SUM(R76,R77)*MIN(MAX(-R65/SUM(R63,R64),0),1),0)</f>
        <v>9336.0864930802545</v>
      </c>
      <c r="S78" s="9">
        <f ca="1">SUM(O78:R78)</f>
        <v>20923.422636951807</v>
      </c>
      <c r="U78" s="9">
        <f ca="1">IFERROR(-SUM(U76,U77)*MIN(MAX(-U65/SUM(U63,U64),0),1),0)</f>
        <v>10990.156629652027</v>
      </c>
      <c r="V78" s="9">
        <f ca="1">IFERROR(-SUM(V76,V77)*MIN(MAX(-V65/SUM(V63,V64),0),1),0)</f>
        <v>13824.02518715847</v>
      </c>
      <c r="W78" s="9">
        <f ca="1">IFERROR(-SUM(W76,W77)*MIN(MAX(-W65/SUM(W63,W64),0),1),0)</f>
        <v>15181.976229739123</v>
      </c>
      <c r="X78" s="9">
        <f ca="1">IFERROR(-SUM(X76,X77)*MIN(MAX(-X65/SUM(X63,X64),0),1),0)</f>
        <v>17607.907703160701</v>
      </c>
      <c r="Y78" s="9">
        <f ca="1">SUM(U78:X78)</f>
        <v>57604.065749710317</v>
      </c>
      <c r="AA78" s="9">
        <f ca="1">IFERROR(-SUM(AA76,AA77)*MIN(MAX(-AA65/SUM(AA63,AA64),0),1),0)</f>
        <v>18953.380572163787</v>
      </c>
      <c r="AB78" s="9">
        <f ca="1">IFERROR(-SUM(AB76,AB77)*MIN(MAX(-AB65/SUM(AB63,AB64),0),1),0)</f>
        <v>21425.900512080272</v>
      </c>
      <c r="AC78" s="9">
        <f ca="1">IFERROR(-SUM(AC76,AC77)*MIN(MAX(-AC65/SUM(AC63,AC64),0),1),0)</f>
        <v>22729.602051176382</v>
      </c>
      <c r="AD78" s="9">
        <f ca="1">IFERROR(-SUM(AD76,AD77)*MIN(MAX(-AD65/SUM(AD63,AD64),0),1),0)</f>
        <v>26087.688301067308</v>
      </c>
      <c r="AE78" s="9">
        <f ca="1">SUM(AA78:AD78)</f>
        <v>89196.571436487749</v>
      </c>
      <c r="AG78" s="9">
        <f ca="1">IFERROR(-SUM(AG76,AG77)*MIN(MAX(-AG65/SUM(AG63,AG64),0),1),0)</f>
        <v>13768.794812894062</v>
      </c>
      <c r="AH78" s="9">
        <f ca="1">IFERROR(-SUM(AH76,AH77)*MIN(MAX(-AH65/SUM(AH63,AH64),0),1),0)</f>
        <v>0</v>
      </c>
      <c r="AI78" s="9">
        <f ca="1">IFERROR(-SUM(AI76,AI77)*MIN(MAX(-AI65/SUM(AI63,AI64),0),1),0)</f>
        <v>0</v>
      </c>
      <c r="AJ78" s="9">
        <f ca="1">IFERROR(-SUM(AJ76,AJ77)*MIN(MAX(-AJ65/SUM(AJ63,AJ64),0),1),0)</f>
        <v>0</v>
      </c>
      <c r="AK78" s="9">
        <f ca="1">SUM(AG78:AJ78)</f>
        <v>13768.794812894062</v>
      </c>
      <c r="AM78" s="9">
        <f ca="1">IFERROR(-SUM(AM76,AM77)*MIN(MAX(-AM65/SUM(AM63,AM64),0),1),0)</f>
        <v>0</v>
      </c>
      <c r="AN78" s="9">
        <f ca="1">IFERROR(-SUM(AN76,AN77)*MIN(MAX(-AN65/SUM(AN63,AN64),0),1),0)</f>
        <v>0</v>
      </c>
      <c r="AO78" s="9">
        <f ca="1">IFERROR(-SUM(AO76,AO77)*MIN(MAX(-AO65/SUM(AO63,AO64),0),1),0)</f>
        <v>0</v>
      </c>
      <c r="AP78" s="9">
        <f ca="1">IFERROR(-SUM(AP76,AP77)*MIN(MAX(-AP65/SUM(AP63,AP64),0),1),0)</f>
        <v>0</v>
      </c>
      <c r="AQ78" s="9">
        <f ca="1">SUM(AM78:AP78)</f>
        <v>0</v>
      </c>
    </row>
    <row r="79" spans="2:43" outlineLevel="1">
      <c r="B79" s="28" t="s">
        <v>257</v>
      </c>
      <c r="C79" s="58">
        <f>Model!C77</f>
        <v>0</v>
      </c>
      <c r="D79" s="58">
        <f>Model!D77</f>
        <v>0</v>
      </c>
      <c r="E79" s="58">
        <f>Model!E77</f>
        <v>0</v>
      </c>
      <c r="F79" s="58">
        <f>Model!F77</f>
        <v>0</v>
      </c>
      <c r="G79" s="28">
        <f>F79</f>
        <v>0</v>
      </c>
      <c r="I79" s="58">
        <f>Model!I77</f>
        <v>0</v>
      </c>
      <c r="J79" s="58">
        <f>Model!J77</f>
        <v>0</v>
      </c>
      <c r="K79" s="28">
        <f ca="1">SUM(K76,K77,K78)</f>
        <v>0</v>
      </c>
      <c r="L79" s="28">
        <f ca="1">SUM(L76,L77,L78)</f>
        <v>0</v>
      </c>
      <c r="M79" s="28">
        <f ca="1">L79</f>
        <v>0</v>
      </c>
      <c r="O79" s="28">
        <f ca="1">SUM(O76,O77,O78)</f>
        <v>-378854.16527134523</v>
      </c>
      <c r="P79" s="28">
        <f ca="1">SUM(P76,P77,P78)</f>
        <v>-357862.47139837313</v>
      </c>
      <c r="Q79" s="28">
        <f ca="1">SUM(Q76,Q77,Q78)</f>
        <v>-334899.02270675841</v>
      </c>
      <c r="R79" s="28">
        <f ca="1">SUM(R76,R77,R78)</f>
        <v>-309063.58579221962</v>
      </c>
      <c r="S79" s="28">
        <f ca="1">R79</f>
        <v>-309063.58579221962</v>
      </c>
      <c r="U79" s="28">
        <f ca="1">SUM(U76,U77,U78)</f>
        <v>-281574.078741109</v>
      </c>
      <c r="V79" s="28">
        <f ca="1">SUM(V76,V77,V78)</f>
        <v>-251250.70313249194</v>
      </c>
      <c r="W79" s="28">
        <f ca="1">SUM(W76,W77,W78)</f>
        <v>-219569.37648129425</v>
      </c>
      <c r="X79" s="28">
        <f ca="1">SUM(X76,X77,X78)</f>
        <v>-185462.11835667497</v>
      </c>
      <c r="Y79" s="28">
        <f ca="1">X79</f>
        <v>-185462.11835667497</v>
      </c>
      <c r="AA79" s="28">
        <f ca="1">SUM(AA76,AA77,AA78)</f>
        <v>-150009.38736305261</v>
      </c>
      <c r="AB79" s="28">
        <f ca="1">SUM(AB76,AB77,AB78)</f>
        <v>-112084.13642951376</v>
      </c>
      <c r="AC79" s="28">
        <f ca="1">SUM(AC76,AC77,AC78)</f>
        <v>-72855.183956878813</v>
      </c>
      <c r="AD79" s="28">
        <f ca="1">SUM(AD76,AD77,AD78)</f>
        <v>-30268.145234352934</v>
      </c>
      <c r="AE79" s="28">
        <f ca="1">AD79</f>
        <v>-30268.145234352934</v>
      </c>
      <c r="AG79" s="28">
        <f ca="1">SUM(AG76,AG77,AG78)</f>
        <v>0</v>
      </c>
      <c r="AH79" s="28">
        <f ca="1">SUM(AH76,AH77,AH78)</f>
        <v>0</v>
      </c>
      <c r="AI79" s="28">
        <f ca="1">SUM(AI76,AI77,AI78)</f>
        <v>0</v>
      </c>
      <c r="AJ79" s="28">
        <f ca="1">SUM(AJ76,AJ77,AJ78)</f>
        <v>0</v>
      </c>
      <c r="AK79" s="28">
        <f ca="1">AJ79</f>
        <v>0</v>
      </c>
      <c r="AM79" s="28">
        <f ca="1">SUM(AM76,AM77,AM78)</f>
        <v>0</v>
      </c>
      <c r="AN79" s="28">
        <f ca="1">SUM(AN76,AN77,AN78)</f>
        <v>0</v>
      </c>
      <c r="AO79" s="28">
        <f ca="1">SUM(AO76,AO77,AO78)</f>
        <v>0</v>
      </c>
      <c r="AP79" s="28">
        <f ca="1">SUM(AP76,AP77,AP78)</f>
        <v>0</v>
      </c>
      <c r="AQ79" s="28">
        <f ca="1">AP79</f>
        <v>0</v>
      </c>
    </row>
    <row r="80" spans="2:43" outlineLevel="1"/>
    <row r="81" spans="2:43" outlineLevel="1">
      <c r="B81" s="8" t="s">
        <v>258</v>
      </c>
    </row>
    <row r="82" spans="2:43" outlineLevel="1">
      <c r="B82" s="9" t="s">
        <v>259</v>
      </c>
      <c r="C82" s="16">
        <v>0</v>
      </c>
      <c r="D82" s="16">
        <v>0</v>
      </c>
      <c r="E82" s="16">
        <v>0</v>
      </c>
      <c r="F82" s="16">
        <v>0</v>
      </c>
      <c r="G82" s="9">
        <f>SUM(C82:F82)</f>
        <v>0</v>
      </c>
      <c r="I82" s="16">
        <v>0</v>
      </c>
      <c r="J82" s="16">
        <v>0</v>
      </c>
      <c r="K82" s="9">
        <f ca="1">SUM(K77,K78)</f>
        <v>0</v>
      </c>
      <c r="L82" s="9">
        <f ca="1">SUM(L77,L78)</f>
        <v>0</v>
      </c>
      <c r="M82" s="9">
        <f ca="1">SUM(I82:L82)</f>
        <v>0</v>
      </c>
      <c r="O82" s="9">
        <f ca="1">SUM(O77,O78)</f>
        <v>17130.244843660428</v>
      </c>
      <c r="P82" s="9">
        <f ca="1">SUM(P77,P78)</f>
        <v>20991.693872972122</v>
      </c>
      <c r="Q82" s="9">
        <f ca="1">SUM(Q77,Q78)</f>
        <v>22963.448691614714</v>
      </c>
      <c r="R82" s="9">
        <f ca="1">SUM(R77,R78)</f>
        <v>25835.436914538826</v>
      </c>
      <c r="S82" s="9">
        <f ca="1">SUM(O82:R82)</f>
        <v>86920.824322786095</v>
      </c>
      <c r="U82" s="9">
        <f ca="1">SUM(U77,U78)</f>
        <v>27489.507051110595</v>
      </c>
      <c r="V82" s="9">
        <f ca="1">SUM(V77,V78)</f>
        <v>30323.37560861704</v>
      </c>
      <c r="W82" s="9">
        <f ca="1">SUM(W77,W78)</f>
        <v>31681.326651197691</v>
      </c>
      <c r="X82" s="9">
        <f ca="1">SUM(X77,X78)</f>
        <v>34107.258124619271</v>
      </c>
      <c r="Y82" s="9">
        <f ca="1">SUM(U82:X82)</f>
        <v>123601.4674355446</v>
      </c>
      <c r="AA82" s="9">
        <f ca="1">SUM(AA77,AA78)</f>
        <v>35452.730993622361</v>
      </c>
      <c r="AB82" s="9">
        <f ca="1">SUM(AB77,AB78)</f>
        <v>37925.250933538846</v>
      </c>
      <c r="AC82" s="9">
        <f ca="1">SUM(AC77,AC78)</f>
        <v>39228.952472634948</v>
      </c>
      <c r="AD82" s="9">
        <f ca="1">SUM(AD77,AD78)</f>
        <v>42587.038722525875</v>
      </c>
      <c r="AE82" s="9">
        <f ca="1">SUM(AA82:AD82)</f>
        <v>155193.97312232203</v>
      </c>
      <c r="AG82" s="9">
        <f ca="1">SUM(AG77,AG78)</f>
        <v>30268.145234352633</v>
      </c>
      <c r="AH82" s="9">
        <f ca="1">SUM(AH77,AH78)</f>
        <v>0</v>
      </c>
      <c r="AI82" s="9">
        <f ca="1">SUM(AI77,AI78)</f>
        <v>0</v>
      </c>
      <c r="AJ82" s="9">
        <f ca="1">SUM(AJ77,AJ78)</f>
        <v>0</v>
      </c>
      <c r="AK82" s="9">
        <f ca="1">SUM(AG82:AJ82)</f>
        <v>30268.145234352633</v>
      </c>
      <c r="AM82" s="9">
        <f ca="1">SUM(AM77,AM78)</f>
        <v>0</v>
      </c>
      <c r="AN82" s="9">
        <f ca="1">SUM(AN77,AN78)</f>
        <v>0</v>
      </c>
      <c r="AO82" s="9">
        <f ca="1">SUM(AO77,AO78)</f>
        <v>0</v>
      </c>
      <c r="AP82" s="9">
        <f ca="1">SUM(AP77,AP78)</f>
        <v>0</v>
      </c>
      <c r="AQ82" s="9">
        <f ca="1">SUM(AM82:AP82)</f>
        <v>0</v>
      </c>
    </row>
    <row r="83" spans="2:43" outlineLevel="1">
      <c r="B83" s="28" t="s">
        <v>260</v>
      </c>
      <c r="C83" s="58">
        <f>IS!C39</f>
        <v>0</v>
      </c>
      <c r="D83" s="58">
        <f>IS!D39</f>
        <v>0</v>
      </c>
      <c r="E83" s="58">
        <f>IS!E39</f>
        <v>0</v>
      </c>
      <c r="F83" s="58">
        <f>IS!F39</f>
        <v>0</v>
      </c>
      <c r="G83" s="28">
        <f>SUM(C83:F83)</f>
        <v>0</v>
      </c>
      <c r="I83" s="58">
        <f>IS!I39</f>
        <v>0</v>
      </c>
      <c r="J83" s="58">
        <f>IS!J39</f>
        <v>0</v>
      </c>
      <c r="K83" s="28">
        <f ca="1">-K82</f>
        <v>0</v>
      </c>
      <c r="L83" s="28">
        <f ca="1">-L82</f>
        <v>0</v>
      </c>
      <c r="M83" s="28">
        <f ca="1">SUM(I83:L83)</f>
        <v>0</v>
      </c>
      <c r="O83" s="28">
        <f ca="1">-O82</f>
        <v>-17130.244843660428</v>
      </c>
      <c r="P83" s="28">
        <f ca="1">-P82</f>
        <v>-20991.693872972122</v>
      </c>
      <c r="Q83" s="28">
        <f ca="1">-Q82</f>
        <v>-22963.448691614714</v>
      </c>
      <c r="R83" s="28">
        <f ca="1">-R82</f>
        <v>-25835.436914538826</v>
      </c>
      <c r="S83" s="28">
        <f ca="1">SUM(O83:R83)</f>
        <v>-86920.824322786095</v>
      </c>
      <c r="U83" s="28">
        <f ca="1">-U82</f>
        <v>-27489.507051110595</v>
      </c>
      <c r="V83" s="28">
        <f ca="1">-V82</f>
        <v>-30323.37560861704</v>
      </c>
      <c r="W83" s="28">
        <f ca="1">-W82</f>
        <v>-31681.326651197691</v>
      </c>
      <c r="X83" s="28">
        <f ca="1">-X82</f>
        <v>-34107.258124619271</v>
      </c>
      <c r="Y83" s="28">
        <f ca="1">SUM(U83:X83)</f>
        <v>-123601.4674355446</v>
      </c>
      <c r="AA83" s="28">
        <f ca="1">-AA82</f>
        <v>-35452.730993622361</v>
      </c>
      <c r="AB83" s="28">
        <f ca="1">-AB82</f>
        <v>-37925.250933538846</v>
      </c>
      <c r="AC83" s="28">
        <f ca="1">-AC82</f>
        <v>-39228.952472634948</v>
      </c>
      <c r="AD83" s="28">
        <f ca="1">-AD82</f>
        <v>-42587.038722525875</v>
      </c>
      <c r="AE83" s="28">
        <f ca="1">SUM(AA83:AD83)</f>
        <v>-155193.97312232203</v>
      </c>
      <c r="AG83" s="28">
        <f ca="1">-AG82</f>
        <v>-30268.145234352633</v>
      </c>
      <c r="AH83" s="28">
        <f ca="1">-AH82</f>
        <v>0</v>
      </c>
      <c r="AI83" s="28">
        <f ca="1">-AI82</f>
        <v>0</v>
      </c>
      <c r="AJ83" s="28">
        <f ca="1">-AJ82</f>
        <v>0</v>
      </c>
      <c r="AK83" s="28">
        <f ca="1">SUM(AG83:AJ83)</f>
        <v>-30268.145234352633</v>
      </c>
      <c r="AM83" s="28">
        <f ca="1">-AM82</f>
        <v>0</v>
      </c>
      <c r="AN83" s="28">
        <f ca="1">-AN82</f>
        <v>0</v>
      </c>
      <c r="AO83" s="28">
        <f ca="1">-AO82</f>
        <v>0</v>
      </c>
      <c r="AP83" s="28">
        <f ca="1">-AP82</f>
        <v>0</v>
      </c>
      <c r="AQ83" s="28">
        <f ca="1">SUM(AM83:AP83)</f>
        <v>0</v>
      </c>
    </row>
    <row r="84" spans="2:43" outlineLevel="1"/>
    <row r="85" spans="2:43" outlineLevel="1">
      <c r="B85" s="8" t="s">
        <v>261</v>
      </c>
    </row>
    <row r="86" spans="2:43" outlineLevel="1">
      <c r="B86" s="9" t="s">
        <v>244</v>
      </c>
      <c r="C86" s="9">
        <f>C66</f>
        <v>0</v>
      </c>
      <c r="D86" s="9">
        <f>D66</f>
        <v>0</v>
      </c>
      <c r="E86" s="9">
        <f>E66</f>
        <v>0</v>
      </c>
      <c r="F86" s="9">
        <f>F66</f>
        <v>0</v>
      </c>
      <c r="G86" s="9">
        <f>G66</f>
        <v>0</v>
      </c>
      <c r="I86" s="9">
        <f>I66</f>
        <v>0</v>
      </c>
      <c r="J86" s="9">
        <f>J66</f>
        <v>0</v>
      </c>
      <c r="K86" s="9">
        <f ca="1">K66</f>
        <v>0</v>
      </c>
      <c r="L86" s="9">
        <f ca="1">L66</f>
        <v>0</v>
      </c>
      <c r="M86" s="9">
        <f ca="1">M66</f>
        <v>0</v>
      </c>
      <c r="O86" s="9">
        <f ca="1">O66</f>
        <v>19155272.061789677</v>
      </c>
      <c r="P86" s="9">
        <f ca="1">P66</f>
        <v>18297431.051249869</v>
      </c>
      <c r="Q86" s="9">
        <f ca="1">Q66</f>
        <v>17313654.745829128</v>
      </c>
      <c r="R86" s="9">
        <f ca="1">R66</f>
        <v>16151564.936995605</v>
      </c>
      <c r="S86" s="9">
        <f ca="1">S66</f>
        <v>16151564.936995605</v>
      </c>
      <c r="U86" s="9">
        <f ca="1">U66</f>
        <v>14868008.51393179</v>
      </c>
      <c r="V86" s="9">
        <f ca="1">V66</f>
        <v>13395639.126302242</v>
      </c>
      <c r="W86" s="9">
        <f ca="1">W66</f>
        <v>11807105.509639302</v>
      </c>
      <c r="X86" s="9">
        <f ca="1">X66</f>
        <v>10041870.44261181</v>
      </c>
      <c r="Y86" s="9">
        <f ca="1">Y66</f>
        <v>10041870.44261181</v>
      </c>
      <c r="AA86" s="9">
        <f ca="1">AA66</f>
        <v>8155461.0505931145</v>
      </c>
      <c r="AB86" s="9">
        <f ca="1">AB66</f>
        <v>6088454.0388134122</v>
      </c>
      <c r="AC86" s="9">
        <f ca="1">AC66</f>
        <v>3912881.4052007822</v>
      </c>
      <c r="AD86" s="9">
        <f ca="1">AD66</f>
        <v>1559533.3444589293</v>
      </c>
      <c r="AE86" s="9">
        <f ca="1">AE66</f>
        <v>1559533.3444589293</v>
      </c>
      <c r="AG86" s="9">
        <f ca="1">AG66</f>
        <v>-6.263144314289093E-8</v>
      </c>
      <c r="AH86" s="9">
        <f ca="1">AH66</f>
        <v>0</v>
      </c>
      <c r="AI86" s="9">
        <f ca="1">AI66</f>
        <v>0</v>
      </c>
      <c r="AJ86" s="9">
        <f ca="1">AJ66</f>
        <v>0</v>
      </c>
      <c r="AK86" s="9">
        <f ca="1">AK66</f>
        <v>0</v>
      </c>
      <c r="AM86" s="9">
        <f ca="1">AM66</f>
        <v>0</v>
      </c>
      <c r="AN86" s="9">
        <f ca="1">AN66</f>
        <v>0</v>
      </c>
      <c r="AO86" s="9">
        <f ca="1">AO66</f>
        <v>0</v>
      </c>
      <c r="AP86" s="9">
        <f ca="1">AP66</f>
        <v>0</v>
      </c>
      <c r="AQ86" s="9">
        <f ca="1">AQ66</f>
        <v>0</v>
      </c>
    </row>
    <row r="87" spans="2:43" outlineLevel="1">
      <c r="B87" s="9" t="s">
        <v>253</v>
      </c>
      <c r="C87" s="9">
        <f>C79</f>
        <v>0</v>
      </c>
      <c r="D87" s="9">
        <f>D79</f>
        <v>0</v>
      </c>
      <c r="E87" s="9">
        <f>E79</f>
        <v>0</v>
      </c>
      <c r="F87" s="9">
        <f>F79</f>
        <v>0</v>
      </c>
      <c r="G87" s="9">
        <f>G79</f>
        <v>0</v>
      </c>
      <c r="I87" s="9">
        <f>I79</f>
        <v>0</v>
      </c>
      <c r="J87" s="9">
        <f>J79</f>
        <v>0</v>
      </c>
      <c r="K87" s="9">
        <f ca="1">K79</f>
        <v>0</v>
      </c>
      <c r="L87" s="9">
        <f ca="1">L79</f>
        <v>0</v>
      </c>
      <c r="M87" s="9">
        <f ca="1">M79</f>
        <v>0</v>
      </c>
      <c r="O87" s="9">
        <f ca="1">O79</f>
        <v>-378854.16527134523</v>
      </c>
      <c r="P87" s="9">
        <f ca="1">P79</f>
        <v>-357862.47139837313</v>
      </c>
      <c r="Q87" s="9">
        <f ca="1">Q79</f>
        <v>-334899.02270675841</v>
      </c>
      <c r="R87" s="9">
        <f ca="1">R79</f>
        <v>-309063.58579221962</v>
      </c>
      <c r="S87" s="9">
        <f ca="1">S79</f>
        <v>-309063.58579221962</v>
      </c>
      <c r="U87" s="9">
        <f ca="1">U79</f>
        <v>-281574.078741109</v>
      </c>
      <c r="V87" s="9">
        <f ca="1">V79</f>
        <v>-251250.70313249194</v>
      </c>
      <c r="W87" s="9">
        <f ca="1">W79</f>
        <v>-219569.37648129425</v>
      </c>
      <c r="X87" s="9">
        <f ca="1">X79</f>
        <v>-185462.11835667497</v>
      </c>
      <c r="Y87" s="9">
        <f ca="1">Y79</f>
        <v>-185462.11835667497</v>
      </c>
      <c r="AA87" s="9">
        <f ca="1">AA79</f>
        <v>-150009.38736305261</v>
      </c>
      <c r="AB87" s="9">
        <f ca="1">AB79</f>
        <v>-112084.13642951376</v>
      </c>
      <c r="AC87" s="9">
        <f ca="1">AC79</f>
        <v>-72855.183956878813</v>
      </c>
      <c r="AD87" s="9">
        <f ca="1">AD79</f>
        <v>-30268.145234352934</v>
      </c>
      <c r="AE87" s="9">
        <f ca="1">AE79</f>
        <v>-30268.145234352934</v>
      </c>
      <c r="AG87" s="9">
        <f ca="1">AG79</f>
        <v>0</v>
      </c>
      <c r="AH87" s="9">
        <f ca="1">AH79</f>
        <v>0</v>
      </c>
      <c r="AI87" s="9">
        <f ca="1">AI79</f>
        <v>0</v>
      </c>
      <c r="AJ87" s="9">
        <f ca="1">AJ79</f>
        <v>0</v>
      </c>
      <c r="AK87" s="9">
        <f ca="1">AK79</f>
        <v>0</v>
      </c>
      <c r="AM87" s="9">
        <f ca="1">AM79</f>
        <v>0</v>
      </c>
      <c r="AN87" s="9">
        <f ca="1">AN79</f>
        <v>0</v>
      </c>
      <c r="AO87" s="9">
        <f ca="1">AO79</f>
        <v>0</v>
      </c>
      <c r="AP87" s="9">
        <f ca="1">AP79</f>
        <v>0</v>
      </c>
      <c r="AQ87" s="9">
        <f ca="1">AQ79</f>
        <v>0</v>
      </c>
    </row>
    <row r="88" spans="2:43" outlineLevel="1">
      <c r="B88" s="28" t="s">
        <v>261</v>
      </c>
      <c r="C88" s="28">
        <f>SUM(C86,C87)</f>
        <v>0</v>
      </c>
      <c r="D88" s="28">
        <f>SUM(D86,D87)</f>
        <v>0</v>
      </c>
      <c r="E88" s="28">
        <f>SUM(E86,E87)</f>
        <v>0</v>
      </c>
      <c r="F88" s="28">
        <f>SUM(F86,F87)</f>
        <v>0</v>
      </c>
      <c r="G88" s="28">
        <f>F88</f>
        <v>0</v>
      </c>
      <c r="I88" s="28">
        <f>SUM(I86,I87)</f>
        <v>0</v>
      </c>
      <c r="J88" s="28">
        <f>SUM(J86,J87)</f>
        <v>0</v>
      </c>
      <c r="K88" s="28">
        <f ca="1">SUM(K86,K87)</f>
        <v>0</v>
      </c>
      <c r="L88" s="28">
        <f ca="1">SUM(L86,L87)</f>
        <v>0</v>
      </c>
      <c r="M88" s="28">
        <f ca="1">L88</f>
        <v>0</v>
      </c>
      <c r="O88" s="28">
        <f ca="1">SUM(O86,O87)</f>
        <v>18776417.896518331</v>
      </c>
      <c r="P88" s="28">
        <f ca="1">SUM(P86,P87)</f>
        <v>17939568.579851497</v>
      </c>
      <c r="Q88" s="28">
        <f ca="1">SUM(Q86,Q87)</f>
        <v>16978755.723122369</v>
      </c>
      <c r="R88" s="28">
        <f ca="1">SUM(R86,R87)</f>
        <v>15842501.351203386</v>
      </c>
      <c r="S88" s="28">
        <f ca="1">R88</f>
        <v>15842501.351203386</v>
      </c>
      <c r="U88" s="28">
        <f ca="1">SUM(U86,U87)</f>
        <v>14586434.435190681</v>
      </c>
      <c r="V88" s="28">
        <f ca="1">SUM(V86,V87)</f>
        <v>13144388.423169751</v>
      </c>
      <c r="W88" s="28">
        <f ca="1">SUM(W86,W87)</f>
        <v>11587536.133158008</v>
      </c>
      <c r="X88" s="28">
        <f ca="1">SUM(X86,X87)</f>
        <v>9856408.3242551349</v>
      </c>
      <c r="Y88" s="28">
        <f ca="1">X88</f>
        <v>9856408.3242551349</v>
      </c>
      <c r="AA88" s="28">
        <f ca="1">SUM(AA86,AA87)</f>
        <v>8005451.6632300615</v>
      </c>
      <c r="AB88" s="28">
        <f ca="1">SUM(AB86,AB87)</f>
        <v>5976369.9023838984</v>
      </c>
      <c r="AC88" s="28">
        <f ca="1">SUM(AC86,AC87)</f>
        <v>3840026.2212439035</v>
      </c>
      <c r="AD88" s="28">
        <f ca="1">SUM(AD86,AD87)</f>
        <v>1529265.1992245764</v>
      </c>
      <c r="AE88" s="28">
        <f ca="1">AD88</f>
        <v>1529265.1992245764</v>
      </c>
      <c r="AG88" s="28">
        <f ca="1">SUM(AG86,AG87)</f>
        <v>-6.263144314289093E-8</v>
      </c>
      <c r="AH88" s="28">
        <f ca="1">SUM(AH86,AH87)</f>
        <v>0</v>
      </c>
      <c r="AI88" s="28">
        <f ca="1">SUM(AI86,AI87)</f>
        <v>0</v>
      </c>
      <c r="AJ88" s="28">
        <f ca="1">SUM(AJ86,AJ87)</f>
        <v>0</v>
      </c>
      <c r="AK88" s="28">
        <f ca="1">AJ88</f>
        <v>0</v>
      </c>
      <c r="AM88" s="28">
        <f ca="1">SUM(AM86,AM87)</f>
        <v>0</v>
      </c>
      <c r="AN88" s="28">
        <f ca="1">SUM(AN86,AN87)</f>
        <v>0</v>
      </c>
      <c r="AO88" s="28">
        <f ca="1">SUM(AO86,AO87)</f>
        <v>0</v>
      </c>
      <c r="AP88" s="28">
        <f ca="1">SUM(AP86,AP87)</f>
        <v>0</v>
      </c>
      <c r="AQ88" s="28">
        <f ca="1">AP88</f>
        <v>0</v>
      </c>
    </row>
    <row r="89" spans="2:43" outlineLevel="1"/>
    <row r="90" spans="2:43" outlineLevel="1">
      <c r="B90" s="8" t="s">
        <v>262</v>
      </c>
    </row>
    <row r="91" spans="2:43" outlineLevel="1">
      <c r="B91" s="9" t="s">
        <v>249</v>
      </c>
      <c r="C91" s="9">
        <f>C68</f>
        <v>0</v>
      </c>
      <c r="D91" s="9">
        <f>D68</f>
        <v>0</v>
      </c>
      <c r="E91" s="9">
        <f>E68</f>
        <v>0</v>
      </c>
      <c r="F91" s="9">
        <f>F68</f>
        <v>0</v>
      </c>
      <c r="G91" s="9">
        <f>G68</f>
        <v>0</v>
      </c>
      <c r="I91" s="9">
        <f>I68</f>
        <v>0</v>
      </c>
      <c r="J91" s="9">
        <f>J68</f>
        <v>0</v>
      </c>
      <c r="K91" s="9">
        <f>K68</f>
        <v>0</v>
      </c>
      <c r="L91" s="9">
        <f ca="1">L68</f>
        <v>0</v>
      </c>
      <c r="M91" s="9">
        <f ca="1">M68</f>
        <v>0</v>
      </c>
      <c r="O91" s="9">
        <f ca="1">O68</f>
        <v>-494980.5126437571</v>
      </c>
      <c r="P91" s="9">
        <f ca="1">P68</f>
        <v>-478881.80154474196</v>
      </c>
      <c r="Q91" s="9">
        <f ca="1">Q68</f>
        <v>-457435.77628124674</v>
      </c>
      <c r="R91" s="9">
        <f ca="1">R68</f>
        <v>-432841.36864572822</v>
      </c>
      <c r="S91" s="9">
        <f ca="1">S68</f>
        <v>-1864139.459115474</v>
      </c>
      <c r="U91" s="9">
        <f ca="1">U68</f>
        <v>-403789.12342489016</v>
      </c>
      <c r="V91" s="9">
        <f ca="1">V68</f>
        <v>-371700.21284829476</v>
      </c>
      <c r="W91" s="9">
        <f ca="1">W68</f>
        <v>-334890.97815755609</v>
      </c>
      <c r="X91" s="9">
        <f ca="1">X68</f>
        <v>-295177.63774098258</v>
      </c>
      <c r="Y91" s="9">
        <f ca="1">Y68</f>
        <v>-1405557.9521717238</v>
      </c>
      <c r="AA91" s="9">
        <f ca="1">AA68</f>
        <v>-251046.76106529526</v>
      </c>
      <c r="AB91" s="9">
        <f ca="1">AB68</f>
        <v>-203886.52626482787</v>
      </c>
      <c r="AC91" s="9">
        <f ca="1">AC68</f>
        <v>-152211.3509703353</v>
      </c>
      <c r="AD91" s="9">
        <f ca="1">AD68</f>
        <v>-97822.035130019562</v>
      </c>
      <c r="AE91" s="9">
        <f ca="1">AE68</f>
        <v>-704966.67343047797</v>
      </c>
      <c r="AG91" s="9">
        <f ca="1">AG68</f>
        <v>-38988.333611472852</v>
      </c>
      <c r="AH91" s="9">
        <f ca="1">AH68</f>
        <v>1.1071097105741502E-8</v>
      </c>
      <c r="AI91" s="9">
        <f ca="1">AI68</f>
        <v>0</v>
      </c>
      <c r="AJ91" s="9">
        <f ca="1">AJ68</f>
        <v>0</v>
      </c>
      <c r="AK91" s="9">
        <f ca="1">AK68</f>
        <v>-38988.333611461778</v>
      </c>
      <c r="AM91" s="9">
        <f ca="1">AM68</f>
        <v>0</v>
      </c>
      <c r="AN91" s="9">
        <f ca="1">AN68</f>
        <v>0</v>
      </c>
      <c r="AO91" s="9">
        <f ca="1">AO68</f>
        <v>0</v>
      </c>
      <c r="AP91" s="9">
        <f ca="1">AP68</f>
        <v>0</v>
      </c>
      <c r="AQ91" s="9">
        <f ca="1">AQ68</f>
        <v>0</v>
      </c>
    </row>
    <row r="92" spans="2:43" outlineLevel="1">
      <c r="B92" s="9" t="s">
        <v>260</v>
      </c>
      <c r="C92" s="9">
        <f>C83</f>
        <v>0</v>
      </c>
      <c r="D92" s="9">
        <f>D83</f>
        <v>0</v>
      </c>
      <c r="E92" s="9">
        <f>E83</f>
        <v>0</v>
      </c>
      <c r="F92" s="9">
        <f>F83</f>
        <v>0</v>
      </c>
      <c r="G92" s="9">
        <f>G83</f>
        <v>0</v>
      </c>
      <c r="I92" s="9">
        <f>I83</f>
        <v>0</v>
      </c>
      <c r="J92" s="9">
        <f>J83</f>
        <v>0</v>
      </c>
      <c r="K92" s="9">
        <f ca="1">K83</f>
        <v>0</v>
      </c>
      <c r="L92" s="9">
        <f ca="1">L83</f>
        <v>0</v>
      </c>
      <c r="M92" s="9">
        <f ca="1">M83</f>
        <v>0</v>
      </c>
      <c r="O92" s="9">
        <f ca="1">O83</f>
        <v>-17130.244843660428</v>
      </c>
      <c r="P92" s="9">
        <f ca="1">P83</f>
        <v>-20991.693872972122</v>
      </c>
      <c r="Q92" s="9">
        <f ca="1">Q83</f>
        <v>-22963.448691614714</v>
      </c>
      <c r="R92" s="9">
        <f ca="1">R83</f>
        <v>-25835.436914538826</v>
      </c>
      <c r="S92" s="9">
        <f ca="1">S83</f>
        <v>-86920.824322786095</v>
      </c>
      <c r="U92" s="9">
        <f ca="1">U83</f>
        <v>-27489.507051110595</v>
      </c>
      <c r="V92" s="9">
        <f ca="1">V83</f>
        <v>-30323.37560861704</v>
      </c>
      <c r="W92" s="9">
        <f ca="1">W83</f>
        <v>-31681.326651197691</v>
      </c>
      <c r="X92" s="9">
        <f ca="1">X83</f>
        <v>-34107.258124619271</v>
      </c>
      <c r="Y92" s="9">
        <f ca="1">Y83</f>
        <v>-123601.4674355446</v>
      </c>
      <c r="AA92" s="9">
        <f ca="1">AA83</f>
        <v>-35452.730993622361</v>
      </c>
      <c r="AB92" s="9">
        <f ca="1">AB83</f>
        <v>-37925.250933538846</v>
      </c>
      <c r="AC92" s="9">
        <f ca="1">AC83</f>
        <v>-39228.952472634948</v>
      </c>
      <c r="AD92" s="9">
        <f ca="1">AD83</f>
        <v>-42587.038722525875</v>
      </c>
      <c r="AE92" s="9">
        <f ca="1">AE83</f>
        <v>-155193.97312232203</v>
      </c>
      <c r="AG92" s="9">
        <f ca="1">AG83</f>
        <v>-30268.145234352633</v>
      </c>
      <c r="AH92" s="9">
        <f ca="1">AH83</f>
        <v>0</v>
      </c>
      <c r="AI92" s="9">
        <f ca="1">AI83</f>
        <v>0</v>
      </c>
      <c r="AJ92" s="9">
        <f ca="1">AJ83</f>
        <v>0</v>
      </c>
      <c r="AK92" s="9">
        <f ca="1">AK83</f>
        <v>-30268.145234352633</v>
      </c>
      <c r="AM92" s="9">
        <f ca="1">AM83</f>
        <v>0</v>
      </c>
      <c r="AN92" s="9">
        <f ca="1">AN83</f>
        <v>0</v>
      </c>
      <c r="AO92" s="9">
        <f ca="1">AO83</f>
        <v>0</v>
      </c>
      <c r="AP92" s="9">
        <f ca="1">AP83</f>
        <v>0</v>
      </c>
      <c r="AQ92" s="9">
        <f ca="1">AQ83</f>
        <v>0</v>
      </c>
    </row>
    <row r="93" spans="2:43" outlineLevel="1">
      <c r="B93" s="28" t="s">
        <v>262</v>
      </c>
      <c r="C93" s="28">
        <f>SUM(C91,C92)</f>
        <v>0</v>
      </c>
      <c r="D93" s="28">
        <f>SUM(D91,D92)</f>
        <v>0</v>
      </c>
      <c r="E93" s="28">
        <f>SUM(E91,E92)</f>
        <v>0</v>
      </c>
      <c r="F93" s="28">
        <f>SUM(F91,F92)</f>
        <v>0</v>
      </c>
      <c r="G93" s="28">
        <f>SUM(C93:F93)</f>
        <v>0</v>
      </c>
      <c r="I93" s="28">
        <f>SUM(I91,I92)</f>
        <v>0</v>
      </c>
      <c r="J93" s="28">
        <f>SUM(J91,J92)</f>
        <v>0</v>
      </c>
      <c r="K93" s="28">
        <f ca="1">SUM(K91,K92)</f>
        <v>0</v>
      </c>
      <c r="L93" s="28">
        <f ca="1">SUM(L91,L92)</f>
        <v>0</v>
      </c>
      <c r="M93" s="28">
        <f ca="1">SUM(I93:L93)</f>
        <v>0</v>
      </c>
      <c r="O93" s="28">
        <f ca="1">SUM(O91,O92)</f>
        <v>-512110.75748741755</v>
      </c>
      <c r="P93" s="28">
        <f ca="1">SUM(P91,P92)</f>
        <v>-499873.49541771406</v>
      </c>
      <c r="Q93" s="28">
        <f ca="1">SUM(Q91,Q92)</f>
        <v>-480399.22497286147</v>
      </c>
      <c r="R93" s="28">
        <f ca="1">SUM(R91,R92)</f>
        <v>-458676.80556026706</v>
      </c>
      <c r="S93" s="28">
        <f ca="1">SUM(O93:R93)</f>
        <v>-1951060.2834382602</v>
      </c>
      <c r="U93" s="28">
        <f ca="1">SUM(U91,U92)</f>
        <v>-431278.63047600078</v>
      </c>
      <c r="V93" s="28">
        <f ca="1">SUM(V91,V92)</f>
        <v>-402023.58845691179</v>
      </c>
      <c r="W93" s="28">
        <f ca="1">SUM(W91,W92)</f>
        <v>-366572.30480875378</v>
      </c>
      <c r="X93" s="28">
        <f ca="1">SUM(X91,X92)</f>
        <v>-329284.89586560184</v>
      </c>
      <c r="Y93" s="28">
        <f ca="1">SUM(U93:X93)</f>
        <v>-1529159.4196072682</v>
      </c>
      <c r="AA93" s="28">
        <f ca="1">SUM(AA91,AA92)</f>
        <v>-286499.49205891765</v>
      </c>
      <c r="AB93" s="28">
        <f ca="1">SUM(AB91,AB92)</f>
        <v>-241811.7771983667</v>
      </c>
      <c r="AC93" s="28">
        <f ca="1">SUM(AC91,AC92)</f>
        <v>-191440.30344297027</v>
      </c>
      <c r="AD93" s="28">
        <f ca="1">SUM(AD91,AD92)</f>
        <v>-140409.07385254544</v>
      </c>
      <c r="AE93" s="28">
        <f ca="1">SUM(AA93:AD93)</f>
        <v>-860160.64655280008</v>
      </c>
      <c r="AG93" s="28">
        <f ca="1">SUM(AG91,AG92)</f>
        <v>-69256.478845825477</v>
      </c>
      <c r="AH93" s="28">
        <f ca="1">SUM(AH91,AH92)</f>
        <v>1.1071097105741502E-8</v>
      </c>
      <c r="AI93" s="28">
        <f ca="1">SUM(AI91,AI92)</f>
        <v>0</v>
      </c>
      <c r="AJ93" s="28">
        <f ca="1">SUM(AJ91,AJ92)</f>
        <v>0</v>
      </c>
      <c r="AK93" s="28">
        <f ca="1">SUM(AG93:AJ93)</f>
        <v>-69256.478845814403</v>
      </c>
      <c r="AM93" s="28">
        <f ca="1">SUM(AM91,AM92)</f>
        <v>0</v>
      </c>
      <c r="AN93" s="28">
        <f ca="1">SUM(AN91,AN92)</f>
        <v>0</v>
      </c>
      <c r="AO93" s="28">
        <f ca="1">SUM(AO91,AO92)</f>
        <v>0</v>
      </c>
      <c r="AP93" s="28">
        <f ca="1">SUM(AP91,AP92)</f>
        <v>0</v>
      </c>
      <c r="AQ93" s="28">
        <f ca="1">SUM(AM93:AP93)</f>
        <v>0</v>
      </c>
    </row>
    <row r="94" spans="2:43" outlineLevel="1"/>
    <row r="95" spans="2:43" outlineLevel="1"/>
    <row r="96" spans="2:43" outlineLevel="1">
      <c r="B96" s="7" t="s">
        <v>263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</row>
    <row r="97" spans="2:43" outlineLevel="1"/>
    <row r="98" spans="2:43" outlineLevel="1">
      <c r="B98" s="8" t="s">
        <v>264</v>
      </c>
    </row>
    <row r="99" spans="2:43" outlineLevel="1">
      <c r="B99" s="9" t="s">
        <v>265</v>
      </c>
      <c r="C99" s="9">
        <f>IF(AND(0=0,C114&gt;0),C114,0)</f>
        <v>0</v>
      </c>
      <c r="D99" s="9">
        <f>IF(AND(C114=0,D114&gt;0),D114,C99)</f>
        <v>0</v>
      </c>
      <c r="E99" s="9">
        <f>IF(AND(D114=0,E114&gt;0),E114,D99)</f>
        <v>0</v>
      </c>
      <c r="F99" s="9">
        <f>IF(AND(E114=0,F114&gt;0),F114,E99)</f>
        <v>0</v>
      </c>
      <c r="G99" s="9">
        <f>F99</f>
        <v>0</v>
      </c>
      <c r="I99" s="9">
        <f>IF(AND(F114=0,I114&gt;0),I114,F99)</f>
        <v>0</v>
      </c>
      <c r="J99" s="9">
        <f>IF(AND(I114=0,J114&gt;0),J114,I99)</f>
        <v>0</v>
      </c>
      <c r="K99" s="9">
        <f>MAX(J99,K105)</f>
        <v>0</v>
      </c>
      <c r="L99" s="9">
        <f ca="1">MAX(K99,L105)</f>
        <v>0</v>
      </c>
      <c r="M99" s="9">
        <f ca="1">L99</f>
        <v>0</v>
      </c>
      <c r="O99" s="9">
        <f ca="1">MAX(L99,O105)</f>
        <v>4949805.1264375709</v>
      </c>
      <c r="P99" s="9">
        <f ca="1">MAX(O99,P105)</f>
        <v>4949805.1264375709</v>
      </c>
      <c r="Q99" s="9">
        <f ca="1">MAX(P99,Q105)</f>
        <v>4949805.1264375709</v>
      </c>
      <c r="R99" s="9">
        <f ca="1">MAX(Q99,R105)</f>
        <v>4949805.1264375709</v>
      </c>
      <c r="S99" s="9">
        <f ca="1">R99</f>
        <v>4949805.1264375709</v>
      </c>
      <c r="U99" s="9">
        <f ca="1">MAX(R99,U105)</f>
        <v>4949805.1264375709</v>
      </c>
      <c r="V99" s="9">
        <f ca="1">MAX(U99,V105)</f>
        <v>4949805.1264375709</v>
      </c>
      <c r="W99" s="9">
        <f ca="1">MAX(V99,W105)</f>
        <v>4949805.1264375709</v>
      </c>
      <c r="X99" s="9">
        <f ca="1">MAX(W99,X105)</f>
        <v>4949805.1264375709</v>
      </c>
      <c r="Y99" s="9">
        <f ca="1">X99</f>
        <v>4949805.1264375709</v>
      </c>
      <c r="AA99" s="9">
        <f ca="1">MAX(X99,AA105)</f>
        <v>4949805.1264375709</v>
      </c>
      <c r="AB99" s="9">
        <f ca="1">MAX(AA99,AB105)</f>
        <v>4949805.1264375709</v>
      </c>
      <c r="AC99" s="9">
        <f ca="1">MAX(AB99,AC105)</f>
        <v>4949805.1264375709</v>
      </c>
      <c r="AD99" s="9">
        <f ca="1">MAX(AC99,AD105)</f>
        <v>4949805.1264375709</v>
      </c>
      <c r="AE99" s="9">
        <f ca="1">AD99</f>
        <v>4949805.1264375709</v>
      </c>
      <c r="AG99" s="9">
        <f ca="1">MAX(AD99,AG105)</f>
        <v>4949805.1264375709</v>
      </c>
      <c r="AH99" s="9">
        <f ca="1">MAX(AG99,AH105)</f>
        <v>4949805.1264375709</v>
      </c>
      <c r="AI99" s="9">
        <f ca="1">MAX(AH99,AI105)</f>
        <v>4949805.1264375709</v>
      </c>
      <c r="AJ99" s="9">
        <f ca="1">MAX(AI99,AJ105)</f>
        <v>4949805.1264375709</v>
      </c>
      <c r="AK99" s="9">
        <f ca="1">AJ99</f>
        <v>4949805.1264375709</v>
      </c>
      <c r="AM99" s="9">
        <f ca="1">MAX(AJ99,AM105)</f>
        <v>4949805.1264375709</v>
      </c>
      <c r="AN99" s="9">
        <f ca="1">MAX(AM99,AN105)</f>
        <v>4949805.1264375709</v>
      </c>
      <c r="AO99" s="9">
        <f ca="1">MAX(AN99,AO105)</f>
        <v>4949805.1264375709</v>
      </c>
      <c r="AP99" s="9">
        <f ca="1">MAX(AO99,AP105)</f>
        <v>4949805.1264375709</v>
      </c>
      <c r="AQ99" s="9">
        <f ca="1">AP99</f>
        <v>4949805.1264375709</v>
      </c>
    </row>
    <row r="100" spans="2:43" outlineLevel="1">
      <c r="B100" s="9" t="s">
        <v>266</v>
      </c>
      <c r="C100" s="16">
        <v>0</v>
      </c>
      <c r="D100" s="16">
        <v>0</v>
      </c>
      <c r="E100" s="16">
        <v>0</v>
      </c>
      <c r="F100" s="16">
        <v>0</v>
      </c>
      <c r="G100" s="9">
        <f>F100</f>
        <v>0</v>
      </c>
      <c r="I100" s="16">
        <v>0</v>
      </c>
      <c r="J100" s="16">
        <v>0</v>
      </c>
      <c r="K100" s="16">
        <v>24</v>
      </c>
      <c r="L100" s="16">
        <f>K100</f>
        <v>24</v>
      </c>
      <c r="M100" s="9">
        <f>L100</f>
        <v>24</v>
      </c>
      <c r="O100" s="16">
        <f>L100</f>
        <v>24</v>
      </c>
      <c r="P100" s="16">
        <f t="shared" ref="P100:R101" si="12">O100</f>
        <v>24</v>
      </c>
      <c r="Q100" s="16">
        <f t="shared" si="12"/>
        <v>24</v>
      </c>
      <c r="R100" s="16">
        <f t="shared" si="12"/>
        <v>24</v>
      </c>
      <c r="S100" s="9">
        <f>R100</f>
        <v>24</v>
      </c>
      <c r="U100" s="16">
        <f>R100</f>
        <v>24</v>
      </c>
      <c r="V100" s="16">
        <f t="shared" ref="V100:X101" si="13">U100</f>
        <v>24</v>
      </c>
      <c r="W100" s="16">
        <f t="shared" si="13"/>
        <v>24</v>
      </c>
      <c r="X100" s="16">
        <f t="shared" si="13"/>
        <v>24</v>
      </c>
      <c r="Y100" s="9">
        <f>X100</f>
        <v>24</v>
      </c>
      <c r="AA100" s="16">
        <f>X100</f>
        <v>24</v>
      </c>
      <c r="AB100" s="16">
        <f t="shared" ref="AB100:AD101" si="14">AA100</f>
        <v>24</v>
      </c>
      <c r="AC100" s="16">
        <f t="shared" si="14"/>
        <v>24</v>
      </c>
      <c r="AD100" s="16">
        <f t="shared" si="14"/>
        <v>24</v>
      </c>
      <c r="AE100" s="9">
        <f>AD100</f>
        <v>24</v>
      </c>
      <c r="AG100" s="16">
        <f>AD100</f>
        <v>24</v>
      </c>
      <c r="AH100" s="16">
        <f t="shared" ref="AH100:AJ101" si="15">AG100</f>
        <v>24</v>
      </c>
      <c r="AI100" s="16">
        <f t="shared" si="15"/>
        <v>24</v>
      </c>
      <c r="AJ100" s="16">
        <f t="shared" si="15"/>
        <v>24</v>
      </c>
      <c r="AK100" s="9">
        <f>AJ100</f>
        <v>24</v>
      </c>
      <c r="AM100" s="16">
        <f>AJ100</f>
        <v>24</v>
      </c>
      <c r="AN100" s="16">
        <f t="shared" ref="AN100:AP101" si="16">AM100</f>
        <v>24</v>
      </c>
      <c r="AO100" s="16">
        <f t="shared" si="16"/>
        <v>24</v>
      </c>
      <c r="AP100" s="16">
        <f t="shared" si="16"/>
        <v>24</v>
      </c>
      <c r="AQ100" s="9">
        <f>AP100</f>
        <v>24</v>
      </c>
    </row>
    <row r="101" spans="2:43" outlineLevel="1">
      <c r="B101" s="14" t="s">
        <v>267</v>
      </c>
      <c r="C101" s="15">
        <v>0</v>
      </c>
      <c r="D101" s="15">
        <v>0</v>
      </c>
      <c r="E101" s="15">
        <v>0</v>
      </c>
      <c r="F101" s="15">
        <v>0</v>
      </c>
      <c r="G101" s="14">
        <f>F101</f>
        <v>0</v>
      </c>
      <c r="I101" s="15">
        <v>0</v>
      </c>
      <c r="J101" s="15">
        <v>0</v>
      </c>
      <c r="K101" s="15">
        <v>-0.08</v>
      </c>
      <c r="L101" s="15">
        <f>K101</f>
        <v>-0.08</v>
      </c>
      <c r="M101" s="14">
        <f>L101</f>
        <v>-0.08</v>
      </c>
      <c r="O101" s="15">
        <f>L101</f>
        <v>-0.08</v>
      </c>
      <c r="P101" s="15">
        <f t="shared" si="12"/>
        <v>-0.08</v>
      </c>
      <c r="Q101" s="15">
        <f t="shared" si="12"/>
        <v>-0.08</v>
      </c>
      <c r="R101" s="15">
        <f t="shared" si="12"/>
        <v>-0.08</v>
      </c>
      <c r="S101" s="14">
        <f>R101</f>
        <v>-0.08</v>
      </c>
      <c r="U101" s="15">
        <f>R101</f>
        <v>-0.08</v>
      </c>
      <c r="V101" s="15">
        <f t="shared" si="13"/>
        <v>-0.08</v>
      </c>
      <c r="W101" s="15">
        <f t="shared" si="13"/>
        <v>-0.08</v>
      </c>
      <c r="X101" s="15">
        <f t="shared" si="13"/>
        <v>-0.08</v>
      </c>
      <c r="Y101" s="14">
        <f>X101</f>
        <v>-0.08</v>
      </c>
      <c r="AA101" s="15">
        <f>X101</f>
        <v>-0.08</v>
      </c>
      <c r="AB101" s="15">
        <f t="shared" si="14"/>
        <v>-0.08</v>
      </c>
      <c r="AC101" s="15">
        <f t="shared" si="14"/>
        <v>-0.08</v>
      </c>
      <c r="AD101" s="15">
        <f t="shared" si="14"/>
        <v>-0.08</v>
      </c>
      <c r="AE101" s="14">
        <f>AD101</f>
        <v>-0.08</v>
      </c>
      <c r="AG101" s="15">
        <f>AD101</f>
        <v>-0.08</v>
      </c>
      <c r="AH101" s="15">
        <f t="shared" si="15"/>
        <v>-0.08</v>
      </c>
      <c r="AI101" s="15">
        <f t="shared" si="15"/>
        <v>-0.08</v>
      </c>
      <c r="AJ101" s="15">
        <f t="shared" si="15"/>
        <v>-0.08</v>
      </c>
      <c r="AK101" s="14">
        <f>AJ101</f>
        <v>-0.08</v>
      </c>
      <c r="AM101" s="15">
        <f>AJ101</f>
        <v>-0.08</v>
      </c>
      <c r="AN101" s="15">
        <f t="shared" si="16"/>
        <v>-0.08</v>
      </c>
      <c r="AO101" s="15">
        <f t="shared" si="16"/>
        <v>-0.08</v>
      </c>
      <c r="AP101" s="15">
        <f t="shared" si="16"/>
        <v>-0.08</v>
      </c>
      <c r="AQ101" s="14">
        <f>AP101</f>
        <v>-0.08</v>
      </c>
    </row>
    <row r="102" spans="2:43" outlineLevel="1">
      <c r="B102" s="11" t="s">
        <v>268</v>
      </c>
      <c r="C102" s="57">
        <v>0</v>
      </c>
      <c r="D102" s="57">
        <v>0</v>
      </c>
      <c r="E102" s="57">
        <v>0</v>
      </c>
      <c r="F102" s="57">
        <v>0</v>
      </c>
      <c r="G102" s="11">
        <f>F102</f>
        <v>0</v>
      </c>
      <c r="I102" s="57">
        <v>0</v>
      </c>
      <c r="J102" s="57">
        <v>0</v>
      </c>
      <c r="K102" s="11">
        <f>IFERROR(K99*K101/4/(1-(1-K101/4)^-K100),0)</f>
        <v>0</v>
      </c>
      <c r="L102" s="11">
        <f ca="1">IFERROR(L99*L101/4/(1-(1-L101/4)^-L100),0)</f>
        <v>0</v>
      </c>
      <c r="M102" s="11">
        <f ca="1">L102</f>
        <v>0</v>
      </c>
      <c r="O102" s="11">
        <f ca="1">IFERROR(O99*O101/4/(1-(1-O101/4)^-O100),0)</f>
        <v>-261701.62822451573</v>
      </c>
      <c r="P102" s="11">
        <f ca="1">IFERROR(P99*P101/4/(1-(1-P101/4)^-P100),0)</f>
        <v>-261701.62822451573</v>
      </c>
      <c r="Q102" s="11">
        <f ca="1">IFERROR(Q99*Q101/4/(1-(1-Q101/4)^-Q100),0)</f>
        <v>-261701.62822451573</v>
      </c>
      <c r="R102" s="11">
        <f ca="1">IFERROR(R99*R101/4/(1-(1-R101/4)^-R100),0)</f>
        <v>-261701.62822451573</v>
      </c>
      <c r="S102" s="11">
        <f ca="1">R102</f>
        <v>-261701.62822451573</v>
      </c>
      <c r="U102" s="11">
        <f ca="1">IFERROR(U99*U101/4/(1-(1-U101/4)^-U100),0)</f>
        <v>-261701.62822451573</v>
      </c>
      <c r="V102" s="11">
        <f ca="1">IFERROR(V99*V101/4/(1-(1-V101/4)^-V100),0)</f>
        <v>-261701.62822451573</v>
      </c>
      <c r="W102" s="11">
        <f ca="1">IFERROR(W99*W101/4/(1-(1-W101/4)^-W100),0)</f>
        <v>-261701.62822451573</v>
      </c>
      <c r="X102" s="11">
        <f ca="1">IFERROR(X99*X101/4/(1-(1-X101/4)^-X100),0)</f>
        <v>-261701.62822451573</v>
      </c>
      <c r="Y102" s="11">
        <f ca="1">X102</f>
        <v>-261701.62822451573</v>
      </c>
      <c r="AA102" s="11">
        <f ca="1">IFERROR(AA99*AA101/4/(1-(1-AA101/4)^-AA100),0)</f>
        <v>-261701.62822451573</v>
      </c>
      <c r="AB102" s="11">
        <f ca="1">IFERROR(AB99*AB101/4/(1-(1-AB101/4)^-AB100),0)</f>
        <v>-261701.62822451573</v>
      </c>
      <c r="AC102" s="11">
        <f ca="1">IFERROR(AC99*AC101/4/(1-(1-AC101/4)^-AC100),0)</f>
        <v>-261701.62822451573</v>
      </c>
      <c r="AD102" s="11">
        <f ca="1">IFERROR(AD99*AD101/4/(1-(1-AD101/4)^-AD100),0)</f>
        <v>-261701.62822451573</v>
      </c>
      <c r="AE102" s="11">
        <f ca="1">AD102</f>
        <v>-261701.62822451573</v>
      </c>
      <c r="AG102" s="11">
        <f ca="1">IFERROR(AG99*AG101/4/(1-(1-AG101/4)^-AG100),0)</f>
        <v>-261701.62822451573</v>
      </c>
      <c r="AH102" s="11">
        <f ca="1">IFERROR(AH99*AH101/4/(1-(1-AH101/4)^-AH100),0)</f>
        <v>-261701.62822451573</v>
      </c>
      <c r="AI102" s="11">
        <f ca="1">IFERROR(AI99*AI101/4/(1-(1-AI101/4)^-AI100),0)</f>
        <v>-261701.62822451573</v>
      </c>
      <c r="AJ102" s="11">
        <f ca="1">IFERROR(AJ99*AJ101/4/(1-(1-AJ101/4)^-AJ100),0)</f>
        <v>-261701.62822451573</v>
      </c>
      <c r="AK102" s="11">
        <f ca="1">AJ102</f>
        <v>-261701.62822451573</v>
      </c>
      <c r="AM102" s="11">
        <f ca="1">IFERROR(AM99*AM101/4/(1-(1-AM101/4)^-AM100),0)</f>
        <v>-261701.62822451573</v>
      </c>
      <c r="AN102" s="11">
        <f ca="1">IFERROR(AN99*AN101/4/(1-(1-AN101/4)^-AN100),0)</f>
        <v>-261701.62822451573</v>
      </c>
      <c r="AO102" s="11">
        <f ca="1">IFERROR(AO99*AO101/4/(1-(1-AO101/4)^-AO100),0)</f>
        <v>-261701.62822451573</v>
      </c>
      <c r="AP102" s="11">
        <f ca="1">IFERROR(AP99*AP101/4/(1-(1-AP101/4)^-AP100),0)</f>
        <v>-261701.62822451573</v>
      </c>
      <c r="AQ102" s="11">
        <f ca="1">AP102</f>
        <v>-261701.62822451573</v>
      </c>
    </row>
    <row r="103" spans="2:43" outlineLevel="1"/>
    <row r="104" spans="2:43" outlineLevel="1">
      <c r="B104" s="8" t="s">
        <v>269</v>
      </c>
    </row>
    <row r="105" spans="2:43" outlineLevel="1">
      <c r="B105" s="9" t="s">
        <v>270</v>
      </c>
      <c r="C105" s="16">
        <v>0</v>
      </c>
      <c r="D105" s="16">
        <v>0</v>
      </c>
      <c r="E105" s="16">
        <v>0</v>
      </c>
      <c r="F105" s="16">
        <v>0</v>
      </c>
      <c r="G105" s="9">
        <f>C105</f>
        <v>0</v>
      </c>
      <c r="I105" s="16">
        <v>0</v>
      </c>
      <c r="J105" s="16">
        <v>0</v>
      </c>
      <c r="K105" s="10">
        <f>Model!J78</f>
        <v>0</v>
      </c>
      <c r="L105" s="10">
        <f ca="1">Model!K78</f>
        <v>0</v>
      </c>
      <c r="M105" s="9">
        <f>I105</f>
        <v>0</v>
      </c>
      <c r="O105" s="10">
        <f ca="1">Model!L78</f>
        <v>4949805.1264375709</v>
      </c>
      <c r="P105" s="10">
        <f ca="1">Model!O78</f>
        <v>4787099.6007418064</v>
      </c>
      <c r="Q105" s="10">
        <f ca="1">Model!P78</f>
        <v>4621139.9645321267</v>
      </c>
      <c r="R105" s="10">
        <f ca="1">Model!Q78</f>
        <v>4451861.1355982535</v>
      </c>
      <c r="S105" s="9">
        <f ca="1">O105</f>
        <v>4949805.1264375709</v>
      </c>
      <c r="U105" s="10">
        <f ca="1">Model!R78</f>
        <v>4279196.7300857026</v>
      </c>
      <c r="V105" s="10">
        <f ca="1">Model!U78</f>
        <v>4103079.0364629012</v>
      </c>
      <c r="W105" s="10">
        <f ca="1">Model!V78</f>
        <v>3923438.9889676436</v>
      </c>
      <c r="X105" s="10">
        <f ca="1">Model!W78</f>
        <v>3740206.1405224809</v>
      </c>
      <c r="Y105" s="9">
        <f ca="1">U105</f>
        <v>4279196.7300857026</v>
      </c>
      <c r="AA105" s="10">
        <f ca="1">Model!X78</f>
        <v>3553308.635108415</v>
      </c>
      <c r="AB105" s="10">
        <f ca="1">Model!AA78</f>
        <v>3362673.1795860678</v>
      </c>
      <c r="AC105" s="10">
        <f ca="1">Model!AB78</f>
        <v>3168225.0149532733</v>
      </c>
      <c r="AD105" s="10">
        <f ca="1">Model!AC78</f>
        <v>2969887.8870278229</v>
      </c>
      <c r="AE105" s="9">
        <f ca="1">AA105</f>
        <v>3553308.635108415</v>
      </c>
      <c r="AG105" s="10">
        <f ca="1">Model!AD78</f>
        <v>2767584.0165438638</v>
      </c>
      <c r="AH105" s="10">
        <f ca="1">Model!AG78</f>
        <v>1649706.6265233585</v>
      </c>
      <c r="AI105" s="10">
        <f ca="1">Model!AH78</f>
        <v>-5.4528936743736267E-7</v>
      </c>
      <c r="AJ105" s="10">
        <f ca="1">Model!AI78</f>
        <v>0</v>
      </c>
      <c r="AK105" s="9">
        <f ca="1">AG105</f>
        <v>2767584.0165438638</v>
      </c>
      <c r="AM105" s="10">
        <f ca="1">Model!AJ78</f>
        <v>0</v>
      </c>
      <c r="AN105" s="10">
        <f ca="1">Model!AM78</f>
        <v>0</v>
      </c>
      <c r="AO105" s="10">
        <f ca="1">Model!AN78</f>
        <v>0</v>
      </c>
      <c r="AP105" s="10">
        <f ca="1">Model!AO78</f>
        <v>0</v>
      </c>
      <c r="AQ105" s="9">
        <f ca="1">AM105</f>
        <v>0</v>
      </c>
    </row>
    <row r="106" spans="2:43" outlineLevel="1">
      <c r="B106" s="9" t="s">
        <v>268</v>
      </c>
      <c r="C106" s="9">
        <f>C102</f>
        <v>0</v>
      </c>
      <c r="D106" s="9">
        <f>D102</f>
        <v>0</v>
      </c>
      <c r="E106" s="9">
        <f>E102</f>
        <v>0</v>
      </c>
      <c r="F106" s="9">
        <f>F102</f>
        <v>0</v>
      </c>
      <c r="G106" s="9">
        <f>G102</f>
        <v>0</v>
      </c>
      <c r="I106" s="9">
        <f>I102</f>
        <v>0</v>
      </c>
      <c r="J106" s="9">
        <f>J102</f>
        <v>0</v>
      </c>
      <c r="K106" s="9">
        <f>K102</f>
        <v>0</v>
      </c>
      <c r="L106" s="9">
        <f ca="1">L102</f>
        <v>0</v>
      </c>
      <c r="M106" s="9">
        <f ca="1">M102</f>
        <v>0</v>
      </c>
      <c r="O106" s="9">
        <f ca="1">O102</f>
        <v>-261701.62822451573</v>
      </c>
      <c r="P106" s="9">
        <f ca="1">P102</f>
        <v>-261701.62822451573</v>
      </c>
      <c r="Q106" s="9">
        <f ca="1">Q102</f>
        <v>-261701.62822451573</v>
      </c>
      <c r="R106" s="9">
        <f ca="1">R102</f>
        <v>-261701.62822451573</v>
      </c>
      <c r="S106" s="9">
        <f ca="1">S102</f>
        <v>-261701.62822451573</v>
      </c>
      <c r="U106" s="9">
        <f ca="1">U102</f>
        <v>-261701.62822451573</v>
      </c>
      <c r="V106" s="9">
        <f ca="1">V102</f>
        <v>-261701.62822451573</v>
      </c>
      <c r="W106" s="9">
        <f ca="1">W102</f>
        <v>-261701.62822451573</v>
      </c>
      <c r="X106" s="9">
        <f ca="1">X102</f>
        <v>-261701.62822451573</v>
      </c>
      <c r="Y106" s="9">
        <f ca="1">Y102</f>
        <v>-261701.62822451573</v>
      </c>
      <c r="AA106" s="9">
        <f ca="1">AA102</f>
        <v>-261701.62822451573</v>
      </c>
      <c r="AB106" s="9">
        <f ca="1">AB102</f>
        <v>-261701.62822451573</v>
      </c>
      <c r="AC106" s="9">
        <f ca="1">AC102</f>
        <v>-261701.62822451573</v>
      </c>
      <c r="AD106" s="9">
        <f ca="1">AD102</f>
        <v>-261701.62822451573</v>
      </c>
      <c r="AE106" s="9">
        <f ca="1">AE102</f>
        <v>-261701.62822451573</v>
      </c>
      <c r="AG106" s="9">
        <f ca="1">AG102</f>
        <v>-261701.62822451573</v>
      </c>
      <c r="AH106" s="9">
        <f ca="1">AH102</f>
        <v>-261701.62822451573</v>
      </c>
      <c r="AI106" s="9">
        <f ca="1">AI102</f>
        <v>-261701.62822451573</v>
      </c>
      <c r="AJ106" s="9">
        <f ca="1">AJ102</f>
        <v>-261701.62822451573</v>
      </c>
      <c r="AK106" s="9">
        <f ca="1">AK102</f>
        <v>-261701.62822451573</v>
      </c>
      <c r="AM106" s="9">
        <f ca="1">AM102</f>
        <v>-261701.62822451573</v>
      </c>
      <c r="AN106" s="9">
        <f ca="1">AN102</f>
        <v>-261701.62822451573</v>
      </c>
      <c r="AO106" s="9">
        <f ca="1">AO102</f>
        <v>-261701.62822451573</v>
      </c>
      <c r="AP106" s="9">
        <f ca="1">AP102</f>
        <v>-261701.62822451573</v>
      </c>
      <c r="AQ106" s="9">
        <f ca="1">AQ102</f>
        <v>-261701.62822451573</v>
      </c>
    </row>
    <row r="107" spans="2:43" outlineLevel="1">
      <c r="B107" s="9" t="s">
        <v>271</v>
      </c>
      <c r="C107" s="10">
        <f>IS!C40</f>
        <v>0</v>
      </c>
      <c r="D107" s="10">
        <f>IS!D40</f>
        <v>0</v>
      </c>
      <c r="E107" s="10">
        <f>IS!E40</f>
        <v>0</v>
      </c>
      <c r="F107" s="10">
        <f>IS!F40</f>
        <v>0</v>
      </c>
      <c r="G107" s="9">
        <f>SUM(C107:F107)</f>
        <v>0</v>
      </c>
      <c r="I107" s="10">
        <f>IS!I40</f>
        <v>0</v>
      </c>
      <c r="J107" s="10">
        <f>IS!J40</f>
        <v>0</v>
      </c>
      <c r="K107" s="9">
        <f>K105*K101/4</f>
        <v>0</v>
      </c>
      <c r="L107" s="9">
        <f ca="1">L105*L101/4</f>
        <v>0</v>
      </c>
      <c r="M107" s="9">
        <f ca="1">SUM(I107:L107)</f>
        <v>0</v>
      </c>
      <c r="O107" s="9">
        <f ca="1">O105*O101/4</f>
        <v>-98996.10252875142</v>
      </c>
      <c r="P107" s="9">
        <f ca="1">P105*P101/4</f>
        <v>-95741.992014836127</v>
      </c>
      <c r="Q107" s="9">
        <f ca="1">Q105*Q101/4</f>
        <v>-92422.799290642535</v>
      </c>
      <c r="R107" s="9">
        <f ca="1">R105*R101/4</f>
        <v>-89037.222711965078</v>
      </c>
      <c r="S107" s="9">
        <f ca="1">SUM(O107:R107)</f>
        <v>-376198.11654619518</v>
      </c>
      <c r="U107" s="9">
        <f ca="1">U105*U101/4</f>
        <v>-85583.934601714049</v>
      </c>
      <c r="V107" s="9">
        <f ca="1">V105*V101/4</f>
        <v>-82061.580729258028</v>
      </c>
      <c r="W107" s="9">
        <f ca="1">W105*W101/4</f>
        <v>-78468.779779352873</v>
      </c>
      <c r="X107" s="9">
        <f ca="1">X105*X101/4</f>
        <v>-74804.122810449626</v>
      </c>
      <c r="Y107" s="9">
        <f ca="1">SUM(U107:X107)</f>
        <v>-320918.41792077461</v>
      </c>
      <c r="AA107" s="9">
        <f ca="1">AA105*AA101/4</f>
        <v>-71066.172702168304</v>
      </c>
      <c r="AB107" s="9">
        <f ca="1">AB105*AB101/4</f>
        <v>-67253.46359172136</v>
      </c>
      <c r="AC107" s="9">
        <f ca="1">AC105*AC101/4</f>
        <v>-63364.500299065468</v>
      </c>
      <c r="AD107" s="9">
        <f ca="1">AD105*AD101/4</f>
        <v>-59397.757740556459</v>
      </c>
      <c r="AE107" s="9">
        <f ca="1">SUM(AA107:AD107)</f>
        <v>-261081.89433351159</v>
      </c>
      <c r="AG107" s="9">
        <f ca="1">AG105*AG101/4</f>
        <v>-55351.68033087728</v>
      </c>
      <c r="AH107" s="9">
        <f ca="1">AH105*AH101/4</f>
        <v>-32994.13253046717</v>
      </c>
      <c r="AI107" s="9">
        <f ca="1">AI105*AI101/4</f>
        <v>1.0905787348747254E-8</v>
      </c>
      <c r="AJ107" s="9">
        <f ca="1">AJ105*AJ101/4</f>
        <v>0</v>
      </c>
      <c r="AK107" s="9">
        <f ca="1">SUM(AG107:AJ107)</f>
        <v>-88345.812861333558</v>
      </c>
      <c r="AM107" s="9">
        <f ca="1">AM105*AM101/4</f>
        <v>0</v>
      </c>
      <c r="AN107" s="9">
        <f ca="1">AN105*AN101/4</f>
        <v>0</v>
      </c>
      <c r="AO107" s="9">
        <f ca="1">AO105*AO101/4</f>
        <v>0</v>
      </c>
      <c r="AP107" s="9">
        <f ca="1">AP105*AP101/4</f>
        <v>0</v>
      </c>
      <c r="AQ107" s="9">
        <f ca="1">SUM(AM107:AP107)</f>
        <v>0</v>
      </c>
    </row>
    <row r="108" spans="2:43" outlineLevel="1">
      <c r="B108" s="11" t="s">
        <v>269</v>
      </c>
      <c r="C108" s="57">
        <v>0</v>
      </c>
      <c r="D108" s="57">
        <v>0</v>
      </c>
      <c r="E108" s="57">
        <v>0</v>
      </c>
      <c r="F108" s="57">
        <v>0</v>
      </c>
      <c r="G108" s="11">
        <f>SUM(C108:F108)</f>
        <v>0</v>
      </c>
      <c r="I108" s="57">
        <v>0</v>
      </c>
      <c r="J108" s="57">
        <v>0</v>
      </c>
      <c r="K108" s="11">
        <f>MAX(K106-K107,-K105)</f>
        <v>0</v>
      </c>
      <c r="L108" s="11">
        <f ca="1">MAX(L106-L107,-L105)</f>
        <v>0</v>
      </c>
      <c r="M108" s="11">
        <f ca="1">SUM(I108:L108)</f>
        <v>0</v>
      </c>
      <c r="O108" s="11">
        <f ca="1">MAX(O106-O107,-O105)</f>
        <v>-162705.52569576431</v>
      </c>
      <c r="P108" s="11">
        <f ca="1">MAX(P106-P107,-P105)</f>
        <v>-165959.63620967959</v>
      </c>
      <c r="Q108" s="11">
        <f ca="1">MAX(Q106-Q107,-Q105)</f>
        <v>-169278.82893387321</v>
      </c>
      <c r="R108" s="11">
        <f ca="1">MAX(R106-R107,-R105)</f>
        <v>-172664.40551255067</v>
      </c>
      <c r="S108" s="11">
        <f ca="1">SUM(O108:R108)</f>
        <v>-670608.39635186782</v>
      </c>
      <c r="U108" s="11">
        <f ca="1">MAX(U106-U107,-U105)</f>
        <v>-176117.69362280169</v>
      </c>
      <c r="V108" s="11">
        <f ca="1">MAX(V106-V107,-V105)</f>
        <v>-179640.04749525769</v>
      </c>
      <c r="W108" s="11">
        <f ca="1">MAX(W106-W107,-W105)</f>
        <v>-183232.84844516288</v>
      </c>
      <c r="X108" s="11">
        <f ca="1">MAX(X106-X107,-X105)</f>
        <v>-186897.50541406611</v>
      </c>
      <c r="Y108" s="11">
        <f ca="1">SUM(U108:X108)</f>
        <v>-725888.09497728839</v>
      </c>
      <c r="AA108" s="11">
        <f ca="1">MAX(AA106-AA107,-AA105)</f>
        <v>-190635.45552234742</v>
      </c>
      <c r="AB108" s="11">
        <f ca="1">MAX(AB106-AB107,-AB105)</f>
        <v>-194448.16463279439</v>
      </c>
      <c r="AC108" s="11">
        <f ca="1">MAX(AC106-AC107,-AC105)</f>
        <v>-198337.12792545027</v>
      </c>
      <c r="AD108" s="11">
        <f ca="1">MAX(AD106-AD107,-AD105)</f>
        <v>-202303.87048395927</v>
      </c>
      <c r="AE108" s="11">
        <f ca="1">SUM(AA108:AD108)</f>
        <v>-785724.61856455146</v>
      </c>
      <c r="AG108" s="11">
        <f ca="1">MAX(AG106-AG107,-AG105)</f>
        <v>-206349.94789363845</v>
      </c>
      <c r="AH108" s="11">
        <f ca="1">MAX(AH106-AH107,-AH105)</f>
        <v>-228707.49569404856</v>
      </c>
      <c r="AI108" s="11">
        <f ca="1">MAX(AI106-AI107,-AI105)</f>
        <v>5.4528936743736267E-7</v>
      </c>
      <c r="AJ108" s="11">
        <f ca="1">MAX(AJ106-AJ107,-AJ105)</f>
        <v>0</v>
      </c>
      <c r="AK108" s="11">
        <f ca="1">SUM(AG108:AJ108)</f>
        <v>-435057.44358714169</v>
      </c>
      <c r="AM108" s="11">
        <f ca="1">MAX(AM106-AM107,-AM105)</f>
        <v>0</v>
      </c>
      <c r="AN108" s="11">
        <f ca="1">MAX(AN106-AN107,-AN105)</f>
        <v>0</v>
      </c>
      <c r="AO108" s="11">
        <f ca="1">MAX(AO106-AO107,-AO105)</f>
        <v>0</v>
      </c>
      <c r="AP108" s="11">
        <f ca="1">MAX(AP106-AP107,-AP105)</f>
        <v>0</v>
      </c>
      <c r="AQ108" s="11">
        <f ca="1">SUM(AM108:AP108)</f>
        <v>0</v>
      </c>
    </row>
    <row r="109" spans="2:43" outlineLevel="1"/>
    <row r="110" spans="2:43" outlineLevel="1">
      <c r="B110" s="8" t="s">
        <v>272</v>
      </c>
    </row>
    <row r="111" spans="2:43" outlineLevel="1">
      <c r="B111" s="9" t="s">
        <v>270</v>
      </c>
      <c r="C111" s="9">
        <f>C105</f>
        <v>0</v>
      </c>
      <c r="D111" s="9">
        <f>D105</f>
        <v>0</v>
      </c>
      <c r="E111" s="9">
        <f>E105</f>
        <v>0</v>
      </c>
      <c r="F111" s="9">
        <f>F105</f>
        <v>0</v>
      </c>
      <c r="G111" s="9">
        <f>G105</f>
        <v>0</v>
      </c>
      <c r="I111" s="9">
        <f>I105</f>
        <v>0</v>
      </c>
      <c r="J111" s="9">
        <f>J105</f>
        <v>0</v>
      </c>
      <c r="K111" s="9">
        <f>K105</f>
        <v>0</v>
      </c>
      <c r="L111" s="9">
        <f ca="1">L105</f>
        <v>0</v>
      </c>
      <c r="M111" s="9">
        <f>M105</f>
        <v>0</v>
      </c>
      <c r="O111" s="9">
        <f ca="1">O105</f>
        <v>4949805.1264375709</v>
      </c>
      <c r="P111" s="9">
        <f ca="1">P105</f>
        <v>4787099.6007418064</v>
      </c>
      <c r="Q111" s="9">
        <f ca="1">Q105</f>
        <v>4621139.9645321267</v>
      </c>
      <c r="R111" s="9">
        <f ca="1">R105</f>
        <v>4451861.1355982535</v>
      </c>
      <c r="S111" s="9">
        <f ca="1">S105</f>
        <v>4949805.1264375709</v>
      </c>
      <c r="U111" s="9">
        <f ca="1">U105</f>
        <v>4279196.7300857026</v>
      </c>
      <c r="V111" s="9">
        <f ca="1">V105</f>
        <v>4103079.0364629012</v>
      </c>
      <c r="W111" s="9">
        <f ca="1">W105</f>
        <v>3923438.9889676436</v>
      </c>
      <c r="X111" s="9">
        <f ca="1">X105</f>
        <v>3740206.1405224809</v>
      </c>
      <c r="Y111" s="9">
        <f ca="1">Y105</f>
        <v>4279196.7300857026</v>
      </c>
      <c r="AA111" s="9">
        <f ca="1">AA105</f>
        <v>3553308.635108415</v>
      </c>
      <c r="AB111" s="9">
        <f ca="1">AB105</f>
        <v>3362673.1795860678</v>
      </c>
      <c r="AC111" s="9">
        <f ca="1">AC105</f>
        <v>3168225.0149532733</v>
      </c>
      <c r="AD111" s="9">
        <f ca="1">AD105</f>
        <v>2969887.8870278229</v>
      </c>
      <c r="AE111" s="9">
        <f ca="1">AE105</f>
        <v>3553308.635108415</v>
      </c>
      <c r="AG111" s="9">
        <f ca="1">AG105</f>
        <v>2767584.0165438638</v>
      </c>
      <c r="AH111" s="9">
        <f ca="1">AH105</f>
        <v>1649706.6265233585</v>
      </c>
      <c r="AI111" s="9">
        <f ca="1">AI105</f>
        <v>-5.4528936743736267E-7</v>
      </c>
      <c r="AJ111" s="9">
        <f ca="1">AJ105</f>
        <v>0</v>
      </c>
      <c r="AK111" s="9">
        <f ca="1">AK105</f>
        <v>2767584.0165438638</v>
      </c>
      <c r="AM111" s="9">
        <f ca="1">AM105</f>
        <v>0</v>
      </c>
      <c r="AN111" s="9">
        <f ca="1">AN105</f>
        <v>0</v>
      </c>
      <c r="AO111" s="9">
        <f ca="1">AO105</f>
        <v>0</v>
      </c>
      <c r="AP111" s="9">
        <f ca="1">AP105</f>
        <v>0</v>
      </c>
      <c r="AQ111" s="9">
        <f ca="1">AQ105</f>
        <v>0</v>
      </c>
    </row>
    <row r="112" spans="2:43" outlineLevel="1">
      <c r="B112" s="9" t="s">
        <v>273</v>
      </c>
      <c r="C112" s="9">
        <f>C108</f>
        <v>0</v>
      </c>
      <c r="D112" s="9">
        <f>D108</f>
        <v>0</v>
      </c>
      <c r="E112" s="9">
        <f>E108</f>
        <v>0</v>
      </c>
      <c r="F112" s="9">
        <f>F108</f>
        <v>0</v>
      </c>
      <c r="G112" s="9">
        <f>G108</f>
        <v>0</v>
      </c>
      <c r="I112" s="9">
        <f>I108</f>
        <v>0</v>
      </c>
      <c r="J112" s="9">
        <f>J108</f>
        <v>0</v>
      </c>
      <c r="K112" s="9">
        <f>K108</f>
        <v>0</v>
      </c>
      <c r="L112" s="9">
        <f ca="1">L108</f>
        <v>0</v>
      </c>
      <c r="M112" s="9">
        <f ca="1">M108</f>
        <v>0</v>
      </c>
      <c r="O112" s="9">
        <f ca="1">O108</f>
        <v>-162705.52569576431</v>
      </c>
      <c r="P112" s="9">
        <f ca="1">P108</f>
        <v>-165959.63620967959</v>
      </c>
      <c r="Q112" s="9">
        <f ca="1">Q108</f>
        <v>-169278.82893387321</v>
      </c>
      <c r="R112" s="9">
        <f ca="1">R108</f>
        <v>-172664.40551255067</v>
      </c>
      <c r="S112" s="9">
        <f ca="1">S108</f>
        <v>-670608.39635186782</v>
      </c>
      <c r="U112" s="9">
        <f ca="1">U108</f>
        <v>-176117.69362280169</v>
      </c>
      <c r="V112" s="9">
        <f ca="1">V108</f>
        <v>-179640.04749525769</v>
      </c>
      <c r="W112" s="9">
        <f ca="1">W108</f>
        <v>-183232.84844516288</v>
      </c>
      <c r="X112" s="9">
        <f ca="1">X108</f>
        <v>-186897.50541406611</v>
      </c>
      <c r="Y112" s="9">
        <f ca="1">Y108</f>
        <v>-725888.09497728839</v>
      </c>
      <c r="AA112" s="9">
        <f ca="1">AA108</f>
        <v>-190635.45552234742</v>
      </c>
      <c r="AB112" s="9">
        <f ca="1">AB108</f>
        <v>-194448.16463279439</v>
      </c>
      <c r="AC112" s="9">
        <f ca="1">AC108</f>
        <v>-198337.12792545027</v>
      </c>
      <c r="AD112" s="9">
        <f ca="1">AD108</f>
        <v>-202303.87048395927</v>
      </c>
      <c r="AE112" s="9">
        <f ca="1">AE108</f>
        <v>-785724.61856455146</v>
      </c>
      <c r="AG112" s="9">
        <f ca="1">AG108</f>
        <v>-206349.94789363845</v>
      </c>
      <c r="AH112" s="9">
        <f ca="1">AH108</f>
        <v>-228707.49569404856</v>
      </c>
      <c r="AI112" s="9">
        <f ca="1">AI108</f>
        <v>5.4528936743736267E-7</v>
      </c>
      <c r="AJ112" s="9">
        <f ca="1">AJ108</f>
        <v>0</v>
      </c>
      <c r="AK112" s="9">
        <f ca="1">AK108</f>
        <v>-435057.44358714169</v>
      </c>
      <c r="AM112" s="9">
        <f ca="1">AM108</f>
        <v>0</v>
      </c>
      <c r="AN112" s="9">
        <f ca="1">AN108</f>
        <v>0</v>
      </c>
      <c r="AO112" s="9">
        <f ca="1">AO108</f>
        <v>0</v>
      </c>
      <c r="AP112" s="9">
        <f ca="1">AP108</f>
        <v>0</v>
      </c>
      <c r="AQ112" s="9">
        <f ca="1">AQ108</f>
        <v>0</v>
      </c>
    </row>
    <row r="113" spans="2:43" outlineLevel="1">
      <c r="B113" s="9" t="s">
        <v>274</v>
      </c>
      <c r="C113" s="9">
        <f>C50</f>
        <v>0</v>
      </c>
      <c r="D113" s="9">
        <f>D50</f>
        <v>0</v>
      </c>
      <c r="E113" s="9">
        <f>E50</f>
        <v>0</v>
      </c>
      <c r="F113" s="9">
        <f>F50</f>
        <v>0</v>
      </c>
      <c r="G113" s="9">
        <f>G50</f>
        <v>0</v>
      </c>
      <c r="I113" s="9">
        <f>I50</f>
        <v>0</v>
      </c>
      <c r="J113" s="9">
        <f>J50</f>
        <v>0</v>
      </c>
      <c r="K113" s="9">
        <f ca="1">K50</f>
        <v>0</v>
      </c>
      <c r="L113" s="9">
        <f ca="1">L50</f>
        <v>0</v>
      </c>
      <c r="M113" s="9">
        <f ca="1">M50</f>
        <v>0</v>
      </c>
      <c r="O113" s="9">
        <f ca="1">O50</f>
        <v>0</v>
      </c>
      <c r="P113" s="9">
        <f ca="1">P50</f>
        <v>0</v>
      </c>
      <c r="Q113" s="9">
        <f ca="1">Q50</f>
        <v>0</v>
      </c>
      <c r="R113" s="9">
        <f ca="1">R50</f>
        <v>0</v>
      </c>
      <c r="S113" s="9">
        <f ca="1">S50</f>
        <v>0</v>
      </c>
      <c r="U113" s="9">
        <f ca="1">U50</f>
        <v>0</v>
      </c>
      <c r="V113" s="9">
        <f ca="1">V50</f>
        <v>0</v>
      </c>
      <c r="W113" s="9">
        <f ca="1">W50</f>
        <v>0</v>
      </c>
      <c r="X113" s="9">
        <f ca="1">X50</f>
        <v>0</v>
      </c>
      <c r="Y113" s="9">
        <f ca="1">Y50</f>
        <v>0</v>
      </c>
      <c r="AA113" s="9">
        <f ca="1">AA50</f>
        <v>0</v>
      </c>
      <c r="AB113" s="9">
        <f ca="1">AB50</f>
        <v>0</v>
      </c>
      <c r="AC113" s="9">
        <f ca="1">AC50</f>
        <v>0</v>
      </c>
      <c r="AD113" s="9">
        <f ca="1">AD50</f>
        <v>0</v>
      </c>
      <c r="AE113" s="9">
        <f ca="1">AE50</f>
        <v>0</v>
      </c>
      <c r="AG113" s="9">
        <f ca="1">AG50</f>
        <v>-911527.44212684222</v>
      </c>
      <c r="AH113" s="9">
        <f ca="1">AH50</f>
        <v>-1420999.1308293953</v>
      </c>
      <c r="AI113" s="9">
        <f ca="1">AI50</f>
        <v>0</v>
      </c>
      <c r="AJ113" s="9">
        <f ca="1">AJ50</f>
        <v>0</v>
      </c>
      <c r="AK113" s="9">
        <f ca="1">AK50</f>
        <v>-2332526.5729562375</v>
      </c>
      <c r="AM113" s="9">
        <f ca="1">AM50</f>
        <v>0</v>
      </c>
      <c r="AN113" s="9">
        <f ca="1">AN50</f>
        <v>0</v>
      </c>
      <c r="AO113" s="9">
        <f ca="1">AO50</f>
        <v>0</v>
      </c>
      <c r="AP113" s="9">
        <f ca="1">AP50</f>
        <v>0</v>
      </c>
      <c r="AQ113" s="9">
        <f ca="1">AQ50</f>
        <v>0</v>
      </c>
    </row>
    <row r="114" spans="2:43" outlineLevel="1">
      <c r="B114" s="28" t="s">
        <v>275</v>
      </c>
      <c r="C114" s="58">
        <f>Model!C78</f>
        <v>0</v>
      </c>
      <c r="D114" s="58">
        <f>Model!D78</f>
        <v>0</v>
      </c>
      <c r="E114" s="58">
        <f>Model!E78</f>
        <v>0</v>
      </c>
      <c r="F114" s="58">
        <f>Model!F78</f>
        <v>0</v>
      </c>
      <c r="G114" s="28">
        <f>F114</f>
        <v>0</v>
      </c>
      <c r="I114" s="58">
        <f>Model!I78</f>
        <v>0</v>
      </c>
      <c r="J114" s="58">
        <f>Model!J78</f>
        <v>0</v>
      </c>
      <c r="K114" s="28">
        <f ca="1">SUM(K111,K112,K113)</f>
        <v>0</v>
      </c>
      <c r="L114" s="28">
        <f ca="1">SUM(L111,L112,L113)</f>
        <v>0</v>
      </c>
      <c r="M114" s="28">
        <f ca="1">L114</f>
        <v>0</v>
      </c>
      <c r="O114" s="28">
        <f ca="1">SUM(O111,O112,O113)</f>
        <v>4787099.6007418064</v>
      </c>
      <c r="P114" s="28">
        <f ca="1">SUM(P111,P112,P113)</f>
        <v>4621139.9645321267</v>
      </c>
      <c r="Q114" s="28">
        <f ca="1">SUM(Q111,Q112,Q113)</f>
        <v>4451861.1355982535</v>
      </c>
      <c r="R114" s="28">
        <f ca="1">SUM(R111,R112,R113)</f>
        <v>4279196.7300857026</v>
      </c>
      <c r="S114" s="28">
        <f ca="1">R114</f>
        <v>4279196.7300857026</v>
      </c>
      <c r="U114" s="28">
        <f ca="1">SUM(U111,U112,U113)</f>
        <v>4103079.0364629012</v>
      </c>
      <c r="V114" s="28">
        <f ca="1">SUM(V111,V112,V113)</f>
        <v>3923438.9889676436</v>
      </c>
      <c r="W114" s="28">
        <f ca="1">SUM(W111,W112,W113)</f>
        <v>3740206.1405224809</v>
      </c>
      <c r="X114" s="28">
        <f ca="1">SUM(X111,X112,X113)</f>
        <v>3553308.635108415</v>
      </c>
      <c r="Y114" s="28">
        <f ca="1">X114</f>
        <v>3553308.635108415</v>
      </c>
      <c r="AA114" s="28">
        <f ca="1">SUM(AA111,AA112,AA113)</f>
        <v>3362673.1795860678</v>
      </c>
      <c r="AB114" s="28">
        <f ca="1">SUM(AB111,AB112,AB113)</f>
        <v>3168225.0149532733</v>
      </c>
      <c r="AC114" s="28">
        <f ca="1">SUM(AC111,AC112,AC113)</f>
        <v>2969887.8870278229</v>
      </c>
      <c r="AD114" s="28">
        <f ca="1">SUM(AD111,AD112,AD113)</f>
        <v>2767584.0165438638</v>
      </c>
      <c r="AE114" s="28">
        <f ca="1">AD114</f>
        <v>2767584.0165438638</v>
      </c>
      <c r="AG114" s="28">
        <f ca="1">SUM(AG111,AG112,AG113)</f>
        <v>1649706.626523383</v>
      </c>
      <c r="AH114" s="28">
        <f ca="1">SUM(AH111,AH112,AH113)</f>
        <v>-8.5216015577316284E-8</v>
      </c>
      <c r="AI114" s="28">
        <f ca="1">SUM(AI111,AI112,AI113)</f>
        <v>0</v>
      </c>
      <c r="AJ114" s="28">
        <f ca="1">SUM(AJ111,AJ112,AJ113)</f>
        <v>0</v>
      </c>
      <c r="AK114" s="28">
        <f ca="1">AJ114</f>
        <v>0</v>
      </c>
      <c r="AM114" s="28">
        <f ca="1">SUM(AM111,AM112,AM113)</f>
        <v>0</v>
      </c>
      <c r="AN114" s="28">
        <f ca="1">SUM(AN111,AN112,AN113)</f>
        <v>0</v>
      </c>
      <c r="AO114" s="28">
        <f ca="1">SUM(AO111,AO112,AO113)</f>
        <v>0</v>
      </c>
      <c r="AP114" s="28">
        <f ca="1">SUM(AP111,AP112,AP113)</f>
        <v>0</v>
      </c>
      <c r="AQ114" s="28">
        <f ca="1">AP114</f>
        <v>0</v>
      </c>
    </row>
    <row r="115" spans="2:43" outlineLevel="1"/>
    <row r="116" spans="2:43" outlineLevel="1"/>
    <row r="117" spans="2:43" outlineLevel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Q19"/>
  <sheetViews>
    <sheetView workbookViewId="0"/>
  </sheetViews>
  <sheetFormatPr baseColWidth="10" defaultColWidth="8.83203125" defaultRowHeight="16"/>
  <sheetData>
    <row r="1" spans="2:43">
      <c r="B1" t="s">
        <v>284</v>
      </c>
      <c r="C1">
        <v>2025</v>
      </c>
      <c r="D1">
        <v>2025</v>
      </c>
      <c r="E1">
        <v>2025</v>
      </c>
      <c r="F1">
        <v>2025</v>
      </c>
      <c r="G1">
        <v>2025</v>
      </c>
      <c r="I1">
        <v>2026</v>
      </c>
      <c r="J1">
        <v>2026</v>
      </c>
      <c r="K1">
        <v>2026</v>
      </c>
      <c r="L1">
        <v>2026</v>
      </c>
      <c r="M1">
        <v>2026</v>
      </c>
      <c r="O1">
        <v>2027</v>
      </c>
      <c r="P1">
        <v>2027</v>
      </c>
      <c r="Q1">
        <v>2027</v>
      </c>
      <c r="R1">
        <v>2027</v>
      </c>
      <c r="S1">
        <v>2027</v>
      </c>
      <c r="U1">
        <v>2028</v>
      </c>
      <c r="V1">
        <v>2028</v>
      </c>
      <c r="W1">
        <v>2028</v>
      </c>
      <c r="X1">
        <v>2028</v>
      </c>
      <c r="Y1">
        <v>2028</v>
      </c>
      <c r="AA1">
        <v>2029</v>
      </c>
      <c r="AB1">
        <v>2029</v>
      </c>
      <c r="AC1">
        <v>2029</v>
      </c>
      <c r="AD1">
        <v>2029</v>
      </c>
      <c r="AE1">
        <v>2029</v>
      </c>
      <c r="AG1">
        <v>2030</v>
      </c>
      <c r="AH1">
        <v>2030</v>
      </c>
      <c r="AI1">
        <v>2030</v>
      </c>
      <c r="AJ1">
        <v>2030</v>
      </c>
      <c r="AK1">
        <v>2030</v>
      </c>
      <c r="AM1">
        <v>2031</v>
      </c>
      <c r="AN1">
        <v>2031</v>
      </c>
      <c r="AO1">
        <v>2031</v>
      </c>
      <c r="AP1">
        <v>2031</v>
      </c>
      <c r="AQ1">
        <v>2031</v>
      </c>
    </row>
    <row r="2" spans="2:43">
      <c r="B2" t="s">
        <v>285</v>
      </c>
      <c r="C2" t="s">
        <v>288</v>
      </c>
      <c r="D2" t="s">
        <v>289</v>
      </c>
      <c r="E2" t="s">
        <v>290</v>
      </c>
      <c r="F2" t="s">
        <v>291</v>
      </c>
      <c r="I2" t="s">
        <v>288</v>
      </c>
      <c r="J2" t="s">
        <v>289</v>
      </c>
      <c r="K2" t="s">
        <v>290</v>
      </c>
      <c r="L2" t="s">
        <v>291</v>
      </c>
      <c r="O2" t="s">
        <v>288</v>
      </c>
      <c r="P2" t="s">
        <v>289</v>
      </c>
      <c r="Q2" t="s">
        <v>290</v>
      </c>
      <c r="R2" t="s">
        <v>291</v>
      </c>
      <c r="U2" t="s">
        <v>288</v>
      </c>
      <c r="V2" t="s">
        <v>289</v>
      </c>
      <c r="W2" t="s">
        <v>290</v>
      </c>
      <c r="X2" t="s">
        <v>291</v>
      </c>
      <c r="AA2" t="s">
        <v>288</v>
      </c>
      <c r="AB2" t="s">
        <v>289</v>
      </c>
      <c r="AC2" t="s">
        <v>290</v>
      </c>
      <c r="AD2" t="s">
        <v>291</v>
      </c>
      <c r="AG2" t="s">
        <v>288</v>
      </c>
      <c r="AH2" t="s">
        <v>289</v>
      </c>
      <c r="AI2" t="s">
        <v>290</v>
      </c>
      <c r="AJ2" t="s">
        <v>291</v>
      </c>
      <c r="AM2" t="s">
        <v>288</v>
      </c>
      <c r="AN2" t="s">
        <v>289</v>
      </c>
      <c r="AO2" t="s">
        <v>290</v>
      </c>
      <c r="AP2" t="s">
        <v>291</v>
      </c>
    </row>
    <row r="3" spans="2:43">
      <c r="B3" t="s">
        <v>286</v>
      </c>
      <c r="C3" s="63">
        <f>DATEVALUE(C2&amp;" "&amp;C1)</f>
        <v>45658</v>
      </c>
      <c r="D3" s="63">
        <f>DATEVALUE(D2&amp;" "&amp;D1)</f>
        <v>45748</v>
      </c>
      <c r="E3" s="63">
        <f>DATEVALUE(E2&amp;" "&amp;E1)</f>
        <v>45839</v>
      </c>
      <c r="F3" s="63">
        <f>DATEVALUE(F2&amp;" "&amp;F1)</f>
        <v>45931</v>
      </c>
      <c r="I3" s="63">
        <f>DATEVALUE(I2&amp;" "&amp;I1)</f>
        <v>46023</v>
      </c>
      <c r="J3" s="63">
        <f>DATEVALUE(J2&amp;" "&amp;J1)</f>
        <v>46113</v>
      </c>
      <c r="K3" s="63">
        <f>DATEVALUE(K2&amp;" "&amp;K1)</f>
        <v>46204</v>
      </c>
      <c r="L3" s="63">
        <f>DATEVALUE(L2&amp;" "&amp;L1)</f>
        <v>46296</v>
      </c>
      <c r="O3" s="63">
        <f>DATEVALUE(O2&amp;" "&amp;O1)</f>
        <v>46388</v>
      </c>
      <c r="P3" s="63">
        <f>DATEVALUE(P2&amp;" "&amp;P1)</f>
        <v>46478</v>
      </c>
      <c r="Q3" s="63">
        <f>DATEVALUE(Q2&amp;" "&amp;Q1)</f>
        <v>46569</v>
      </c>
      <c r="R3" s="63">
        <f>DATEVALUE(R2&amp;" "&amp;R1)</f>
        <v>46661</v>
      </c>
      <c r="U3" s="63">
        <f>DATEVALUE(U2&amp;" "&amp;U1)</f>
        <v>46753</v>
      </c>
      <c r="V3" s="63">
        <f>DATEVALUE(V2&amp;" "&amp;V1)</f>
        <v>46844</v>
      </c>
      <c r="W3" s="63">
        <f>DATEVALUE(W2&amp;" "&amp;W1)</f>
        <v>46935</v>
      </c>
      <c r="X3" s="63">
        <f>DATEVALUE(X2&amp;" "&amp;X1)</f>
        <v>47027</v>
      </c>
      <c r="AA3" s="63">
        <f>DATEVALUE(AA2&amp;" "&amp;AA1)</f>
        <v>47119</v>
      </c>
      <c r="AB3" s="63">
        <f>DATEVALUE(AB2&amp;" "&amp;AB1)</f>
        <v>47209</v>
      </c>
      <c r="AC3" s="63">
        <f>DATEVALUE(AC2&amp;" "&amp;AC1)</f>
        <v>47300</v>
      </c>
      <c r="AD3" s="63">
        <f>DATEVALUE(AD2&amp;" "&amp;AD1)</f>
        <v>47392</v>
      </c>
      <c r="AG3" s="63">
        <f>DATEVALUE(AG2&amp;" "&amp;AG1)</f>
        <v>47484</v>
      </c>
      <c r="AH3" s="63">
        <f>DATEVALUE(AH2&amp;" "&amp;AH1)</f>
        <v>47574</v>
      </c>
      <c r="AI3" s="63">
        <f>DATEVALUE(AI2&amp;" "&amp;AI1)</f>
        <v>47665</v>
      </c>
      <c r="AJ3" s="63">
        <f>DATEVALUE(AJ2&amp;" "&amp;AJ1)</f>
        <v>47757</v>
      </c>
      <c r="AM3" s="63">
        <f>DATEVALUE(AM2&amp;" "&amp;AM1)</f>
        <v>47849</v>
      </c>
      <c r="AN3" s="63">
        <f>DATEVALUE(AN2&amp;" "&amp;AN1)</f>
        <v>47939</v>
      </c>
      <c r="AO3" s="63">
        <f>DATEVALUE(AO2&amp;" "&amp;AO1)</f>
        <v>48030</v>
      </c>
      <c r="AP3" s="63">
        <f>DATEVALUE(AP2&amp;" "&amp;AP1)</f>
        <v>48122</v>
      </c>
    </row>
    <row r="4" spans="2:43">
      <c r="B4" t="s">
        <v>287</v>
      </c>
      <c r="C4" s="63">
        <f>EDATE(C3,3)-1</f>
        <v>45747</v>
      </c>
      <c r="D4" s="63">
        <f>EDATE(D3,3)-1</f>
        <v>45838</v>
      </c>
      <c r="E4" s="63">
        <f>EDATE(E3,3)-1</f>
        <v>45930</v>
      </c>
      <c r="F4" s="63">
        <f>EDATE(F3,3)-1</f>
        <v>46022</v>
      </c>
      <c r="I4" s="63">
        <f>EDATE(I3,3)-1</f>
        <v>46112</v>
      </c>
      <c r="J4" s="63">
        <f>EDATE(J3,3)-1</f>
        <v>46203</v>
      </c>
      <c r="K4" s="63">
        <f>EDATE(K3,3)-1</f>
        <v>46295</v>
      </c>
      <c r="L4" s="63">
        <f>EDATE(L3,3)-1</f>
        <v>46387</v>
      </c>
      <c r="O4" s="63">
        <f>EDATE(O3,3)-1</f>
        <v>46477</v>
      </c>
      <c r="P4" s="63">
        <f>EDATE(P3,3)-1</f>
        <v>46568</v>
      </c>
      <c r="Q4" s="63">
        <f>EDATE(Q3,3)-1</f>
        <v>46660</v>
      </c>
      <c r="R4" s="63">
        <f>EDATE(R3,3)-1</f>
        <v>46752</v>
      </c>
      <c r="U4" s="63">
        <f>EDATE(U3,3)-1</f>
        <v>46843</v>
      </c>
      <c r="V4" s="63">
        <f>EDATE(V3,3)-1</f>
        <v>46934</v>
      </c>
      <c r="W4" s="63">
        <f>EDATE(W3,3)-1</f>
        <v>47026</v>
      </c>
      <c r="X4" s="63">
        <f>EDATE(X3,3)-1</f>
        <v>47118</v>
      </c>
      <c r="AA4" s="63">
        <f>EDATE(AA3,3)-1</f>
        <v>47208</v>
      </c>
      <c r="AB4" s="63">
        <f>EDATE(AB3,3)-1</f>
        <v>47299</v>
      </c>
      <c r="AC4" s="63">
        <f>EDATE(AC3,3)-1</f>
        <v>47391</v>
      </c>
      <c r="AD4" s="63">
        <f>EDATE(AD3,3)-1</f>
        <v>47483</v>
      </c>
      <c r="AG4" s="63">
        <f>EDATE(AG3,3)-1</f>
        <v>47573</v>
      </c>
      <c r="AH4" s="63">
        <f>EDATE(AH3,3)-1</f>
        <v>47664</v>
      </c>
      <c r="AI4" s="63">
        <f>EDATE(AI3,3)-1</f>
        <v>47756</v>
      </c>
      <c r="AJ4" s="63">
        <f>EDATE(AJ3,3)-1</f>
        <v>47848</v>
      </c>
      <c r="AM4" s="63">
        <f>EDATE(AM3,3)-1</f>
        <v>47938</v>
      </c>
      <c r="AN4" s="63">
        <f>EDATE(AN3,3)-1</f>
        <v>48029</v>
      </c>
      <c r="AO4" s="63">
        <f>EDATE(AO3,3)-1</f>
        <v>48121</v>
      </c>
      <c r="AP4" s="63">
        <f>EDATE(AP3,3)-1</f>
        <v>48213</v>
      </c>
    </row>
    <row r="6" spans="2:43">
      <c r="B6" t="s">
        <v>292</v>
      </c>
      <c r="C6" s="9">
        <v>0</v>
      </c>
      <c r="D6" s="9">
        <v>1</v>
      </c>
      <c r="E6" s="9">
        <v>2</v>
      </c>
      <c r="F6" s="9">
        <v>3</v>
      </c>
      <c r="I6" s="9">
        <v>4</v>
      </c>
      <c r="J6" s="9">
        <v>5</v>
      </c>
      <c r="K6" s="9">
        <v>6</v>
      </c>
      <c r="L6" s="9">
        <v>7</v>
      </c>
      <c r="O6" s="9">
        <v>8</v>
      </c>
      <c r="P6" s="9">
        <v>9</v>
      </c>
      <c r="Q6" s="9">
        <v>10</v>
      </c>
      <c r="R6" s="9">
        <v>11</v>
      </c>
      <c r="U6" s="9">
        <v>12</v>
      </c>
      <c r="V6" s="9">
        <v>13</v>
      </c>
      <c r="W6" s="9">
        <v>14</v>
      </c>
      <c r="X6" s="9">
        <v>15</v>
      </c>
      <c r="AA6" s="9">
        <v>16</v>
      </c>
      <c r="AB6" s="9">
        <v>17</v>
      </c>
      <c r="AC6" s="9">
        <v>18</v>
      </c>
      <c r="AD6" s="9">
        <v>19</v>
      </c>
      <c r="AG6" s="9">
        <v>20</v>
      </c>
      <c r="AH6" s="9">
        <v>21</v>
      </c>
      <c r="AI6" s="9">
        <v>22</v>
      </c>
      <c r="AJ6" s="9">
        <v>23</v>
      </c>
      <c r="AM6" s="9">
        <v>24</v>
      </c>
      <c r="AN6" s="9">
        <v>25</v>
      </c>
      <c r="AO6" s="9">
        <v>26</v>
      </c>
      <c r="AP6" s="9">
        <v>27</v>
      </c>
    </row>
    <row r="7" spans="2:43">
      <c r="B7" t="s">
        <v>293</v>
      </c>
      <c r="C7" s="9">
        <v>0</v>
      </c>
      <c r="D7" s="9">
        <v>1</v>
      </c>
      <c r="E7" s="9">
        <v>2</v>
      </c>
      <c r="F7" s="9">
        <v>3</v>
      </c>
      <c r="I7" s="9">
        <v>0</v>
      </c>
      <c r="J7" s="9">
        <v>1</v>
      </c>
      <c r="K7" s="9">
        <v>2</v>
      </c>
      <c r="L7" s="9">
        <v>3</v>
      </c>
      <c r="O7" s="9">
        <v>0</v>
      </c>
      <c r="P7" s="9">
        <v>1</v>
      </c>
      <c r="Q7" s="9">
        <v>2</v>
      </c>
      <c r="R7" s="9">
        <v>3</v>
      </c>
      <c r="U7" s="9">
        <v>0</v>
      </c>
      <c r="V7" s="9">
        <v>1</v>
      </c>
      <c r="W7" s="9">
        <v>2</v>
      </c>
      <c r="X7" s="9">
        <v>3</v>
      </c>
      <c r="AA7" s="9">
        <v>0</v>
      </c>
      <c r="AB7" s="9">
        <v>1</v>
      </c>
      <c r="AC7" s="9">
        <v>2</v>
      </c>
      <c r="AD7" s="9">
        <v>3</v>
      </c>
      <c r="AG7" s="9">
        <v>0</v>
      </c>
      <c r="AH7" s="9">
        <v>1</v>
      </c>
      <c r="AI7" s="9">
        <v>2</v>
      </c>
      <c r="AJ7" s="9">
        <v>3</v>
      </c>
      <c r="AM7" s="9">
        <v>0</v>
      </c>
      <c r="AN7" s="9">
        <v>1</v>
      </c>
      <c r="AO7" s="9">
        <v>2</v>
      </c>
      <c r="AP7" s="9">
        <v>3</v>
      </c>
    </row>
    <row r="8" spans="2:43">
      <c r="B8" t="s">
        <v>294</v>
      </c>
      <c r="C8" s="9" t="b">
        <v>0</v>
      </c>
      <c r="D8" s="9" t="b">
        <v>0</v>
      </c>
      <c r="E8" s="9" t="b">
        <v>0</v>
      </c>
      <c r="F8" s="9" t="b">
        <v>0</v>
      </c>
      <c r="I8" s="9" t="b">
        <v>0</v>
      </c>
      <c r="J8" s="9" t="b">
        <v>0</v>
      </c>
      <c r="K8" s="9" t="b">
        <v>1</v>
      </c>
      <c r="L8" s="9" t="b">
        <v>1</v>
      </c>
      <c r="O8" s="9" t="b">
        <v>1</v>
      </c>
      <c r="P8" s="9" t="b">
        <v>1</v>
      </c>
      <c r="Q8" s="9" t="b">
        <v>1</v>
      </c>
      <c r="R8" s="9" t="b">
        <v>1</v>
      </c>
      <c r="U8" s="9" t="b">
        <v>1</v>
      </c>
      <c r="V8" s="9" t="b">
        <v>1</v>
      </c>
      <c r="W8" s="9" t="b">
        <v>1</v>
      </c>
      <c r="X8" s="9" t="b">
        <v>1</v>
      </c>
      <c r="AA8" s="9" t="b">
        <v>1</v>
      </c>
      <c r="AB8" s="9" t="b">
        <v>1</v>
      </c>
      <c r="AC8" s="9" t="b">
        <v>1</v>
      </c>
      <c r="AD8" s="9" t="b">
        <v>1</v>
      </c>
      <c r="AG8" s="9" t="b">
        <v>1</v>
      </c>
      <c r="AH8" s="9" t="b">
        <v>1</v>
      </c>
      <c r="AI8" s="9" t="b">
        <v>1</v>
      </c>
      <c r="AJ8" s="9" t="b">
        <v>1</v>
      </c>
      <c r="AM8" s="9" t="b">
        <v>1</v>
      </c>
      <c r="AN8" s="9" t="b">
        <v>1</v>
      </c>
      <c r="AO8" s="9" t="b">
        <v>1</v>
      </c>
      <c r="AP8" s="9" t="b">
        <v>1</v>
      </c>
    </row>
    <row r="9" spans="2:43">
      <c r="B9" t="s">
        <v>295</v>
      </c>
      <c r="C9" s="9" t="b">
        <v>0</v>
      </c>
      <c r="D9" s="9" t="b">
        <v>0</v>
      </c>
      <c r="E9" s="9" t="b">
        <v>0</v>
      </c>
      <c r="F9" s="9" t="b">
        <v>0</v>
      </c>
      <c r="I9" s="9" t="b">
        <v>0</v>
      </c>
      <c r="J9" s="9" t="b">
        <v>0</v>
      </c>
      <c r="K9" s="9" t="b">
        <v>1</v>
      </c>
      <c r="L9" s="9" t="b">
        <v>0</v>
      </c>
      <c r="O9" s="9" t="b">
        <v>0</v>
      </c>
      <c r="P9" s="9" t="b">
        <v>0</v>
      </c>
      <c r="Q9" s="9" t="b">
        <v>0</v>
      </c>
      <c r="R9" s="9" t="b">
        <v>0</v>
      </c>
      <c r="U9" s="9" t="b">
        <v>0</v>
      </c>
      <c r="V9" s="9" t="b">
        <v>0</v>
      </c>
      <c r="W9" s="9" t="b">
        <v>0</v>
      </c>
      <c r="X9" s="9" t="b">
        <v>0</v>
      </c>
      <c r="AA9" s="9" t="b">
        <v>0</v>
      </c>
      <c r="AB9" s="9" t="b">
        <v>0</v>
      </c>
      <c r="AC9" s="9" t="b">
        <v>0</v>
      </c>
      <c r="AD9" s="9" t="b">
        <v>0</v>
      </c>
      <c r="AG9" s="9" t="b">
        <v>0</v>
      </c>
      <c r="AH9" s="9" t="b">
        <v>0</v>
      </c>
      <c r="AI9" s="9" t="b">
        <v>0</v>
      </c>
      <c r="AJ9" s="9" t="b">
        <v>0</v>
      </c>
      <c r="AM9" s="9" t="b">
        <v>0</v>
      </c>
      <c r="AN9" s="9" t="b">
        <v>0</v>
      </c>
      <c r="AO9" s="9" t="b">
        <v>0</v>
      </c>
      <c r="AP9" s="9" t="b">
        <v>0</v>
      </c>
    </row>
    <row r="10" spans="2:43">
      <c r="B10" t="s">
        <v>296</v>
      </c>
      <c r="C10" s="9">
        <v>5</v>
      </c>
      <c r="D10" s="9">
        <v>5</v>
      </c>
      <c r="E10" s="9">
        <v>5</v>
      </c>
      <c r="F10" s="9">
        <v>5</v>
      </c>
      <c r="I10" s="9">
        <v>5</v>
      </c>
      <c r="J10" s="9">
        <v>5</v>
      </c>
      <c r="K10" s="9">
        <v>5</v>
      </c>
      <c r="L10" s="9">
        <v>5</v>
      </c>
      <c r="O10" s="9">
        <v>5</v>
      </c>
      <c r="P10" s="9">
        <v>5</v>
      </c>
      <c r="Q10" s="9">
        <v>5</v>
      </c>
      <c r="R10" s="9">
        <v>5</v>
      </c>
      <c r="U10" s="9">
        <v>5</v>
      </c>
      <c r="V10" s="9">
        <v>5</v>
      </c>
      <c r="W10" s="9">
        <v>5</v>
      </c>
      <c r="X10" s="9">
        <v>5</v>
      </c>
      <c r="AA10" s="9">
        <v>5</v>
      </c>
      <c r="AB10" s="9">
        <v>5</v>
      </c>
      <c r="AC10" s="9">
        <v>5</v>
      </c>
      <c r="AD10" s="9">
        <v>5</v>
      </c>
      <c r="AG10" s="9">
        <v>5</v>
      </c>
      <c r="AH10" s="9">
        <v>5</v>
      </c>
      <c r="AI10" s="9">
        <v>5</v>
      </c>
      <c r="AJ10" s="9">
        <v>5</v>
      </c>
      <c r="AM10" s="9">
        <v>5</v>
      </c>
      <c r="AN10" s="9">
        <v>5</v>
      </c>
      <c r="AO10" s="9">
        <v>5</v>
      </c>
      <c r="AP10" s="9">
        <v>5</v>
      </c>
    </row>
    <row r="11" spans="2:43">
      <c r="B11" t="s">
        <v>297</v>
      </c>
      <c r="C11" s="9">
        <v>6</v>
      </c>
      <c r="D11" s="9">
        <v>6</v>
      </c>
      <c r="E11" s="9">
        <v>6</v>
      </c>
      <c r="F11" s="9">
        <v>6</v>
      </c>
      <c r="I11" s="9">
        <v>6</v>
      </c>
      <c r="J11" s="9">
        <v>6</v>
      </c>
      <c r="K11" s="9">
        <v>6</v>
      </c>
      <c r="L11" s="9">
        <v>6</v>
      </c>
      <c r="O11" s="9">
        <v>6</v>
      </c>
      <c r="P11" s="9">
        <v>6</v>
      </c>
      <c r="Q11" s="9">
        <v>6</v>
      </c>
      <c r="R11" s="9">
        <v>6</v>
      </c>
      <c r="U11" s="9">
        <v>6</v>
      </c>
      <c r="V11" s="9">
        <v>6</v>
      </c>
      <c r="W11" s="9">
        <v>6</v>
      </c>
      <c r="X11" s="9">
        <v>6</v>
      </c>
      <c r="AA11" s="9">
        <v>6</v>
      </c>
      <c r="AB11" s="9">
        <v>6</v>
      </c>
      <c r="AC11" s="9">
        <v>6</v>
      </c>
      <c r="AD11" s="9">
        <v>6</v>
      </c>
      <c r="AG11" s="9">
        <v>6</v>
      </c>
      <c r="AH11" s="9">
        <v>6</v>
      </c>
      <c r="AI11" s="9">
        <v>6</v>
      </c>
      <c r="AJ11" s="9">
        <v>6</v>
      </c>
      <c r="AM11" s="9">
        <v>6</v>
      </c>
      <c r="AN11" s="9">
        <v>6</v>
      </c>
      <c r="AO11" s="9">
        <v>6</v>
      </c>
      <c r="AP11" s="9">
        <v>6</v>
      </c>
    </row>
    <row r="12" spans="2:43">
      <c r="B12" t="s">
        <v>298</v>
      </c>
      <c r="C12" s="9">
        <v>27</v>
      </c>
      <c r="D12" s="9">
        <v>27</v>
      </c>
      <c r="E12" s="9">
        <v>27</v>
      </c>
      <c r="F12" s="9">
        <v>27</v>
      </c>
      <c r="I12" s="9">
        <v>27</v>
      </c>
      <c r="J12" s="9">
        <v>27</v>
      </c>
      <c r="K12" s="9">
        <v>27</v>
      </c>
      <c r="L12" s="9">
        <v>27</v>
      </c>
      <c r="O12" s="9">
        <v>27</v>
      </c>
      <c r="P12" s="9">
        <v>27</v>
      </c>
      <c r="Q12" s="9">
        <v>27</v>
      </c>
      <c r="R12" s="9">
        <v>27</v>
      </c>
      <c r="U12" s="9">
        <v>27</v>
      </c>
      <c r="V12" s="9">
        <v>27</v>
      </c>
      <c r="W12" s="9">
        <v>27</v>
      </c>
      <c r="X12" s="9">
        <v>27</v>
      </c>
      <c r="AA12" s="9">
        <v>27</v>
      </c>
      <c r="AB12" s="9">
        <v>27</v>
      </c>
      <c r="AC12" s="9">
        <v>27</v>
      </c>
      <c r="AD12" s="9">
        <v>27</v>
      </c>
      <c r="AG12" s="9">
        <v>27</v>
      </c>
      <c r="AH12" s="9">
        <v>27</v>
      </c>
      <c r="AI12" s="9">
        <v>27</v>
      </c>
      <c r="AJ12" s="9">
        <v>27</v>
      </c>
      <c r="AM12" s="9">
        <v>27</v>
      </c>
      <c r="AN12" s="9">
        <v>27</v>
      </c>
      <c r="AO12" s="9">
        <v>27</v>
      </c>
      <c r="AP12" s="9">
        <v>27</v>
      </c>
    </row>
    <row r="13" spans="2:43">
      <c r="B13" t="s">
        <v>299</v>
      </c>
      <c r="C13" s="9">
        <v>90</v>
      </c>
      <c r="D13" s="9">
        <v>91</v>
      </c>
      <c r="E13" s="9">
        <v>92</v>
      </c>
      <c r="F13" s="9">
        <v>92</v>
      </c>
      <c r="I13" s="9">
        <v>90</v>
      </c>
      <c r="J13" s="9">
        <v>91</v>
      </c>
      <c r="K13" s="9">
        <v>92</v>
      </c>
      <c r="L13" s="9">
        <v>92</v>
      </c>
      <c r="O13" s="9">
        <v>90</v>
      </c>
      <c r="P13" s="9">
        <v>91</v>
      </c>
      <c r="Q13" s="9">
        <v>92</v>
      </c>
      <c r="R13" s="9">
        <v>92</v>
      </c>
      <c r="U13" s="9">
        <v>91</v>
      </c>
      <c r="V13" s="9">
        <v>91</v>
      </c>
      <c r="W13" s="9">
        <v>92</v>
      </c>
      <c r="X13" s="9">
        <v>92</v>
      </c>
      <c r="AA13" s="9">
        <v>90</v>
      </c>
      <c r="AB13" s="9">
        <v>91</v>
      </c>
      <c r="AC13" s="9">
        <v>92</v>
      </c>
      <c r="AD13" s="9">
        <v>92</v>
      </c>
      <c r="AG13" s="9">
        <v>90</v>
      </c>
      <c r="AH13" s="9">
        <v>91</v>
      </c>
      <c r="AI13" s="9">
        <v>92</v>
      </c>
      <c r="AJ13" s="9">
        <v>92</v>
      </c>
      <c r="AM13" s="9">
        <v>90</v>
      </c>
      <c r="AN13" s="9">
        <v>91</v>
      </c>
      <c r="AO13" s="9">
        <v>92</v>
      </c>
      <c r="AP13" s="9">
        <v>92</v>
      </c>
    </row>
    <row r="14" spans="2:43">
      <c r="B14" t="s">
        <v>300</v>
      </c>
      <c r="C14" s="9">
        <v>64</v>
      </c>
      <c r="D14" s="9">
        <v>65</v>
      </c>
      <c r="E14" s="9">
        <v>66</v>
      </c>
      <c r="F14" s="9">
        <v>66</v>
      </c>
      <c r="I14" s="9">
        <v>64</v>
      </c>
      <c r="J14" s="9">
        <v>65</v>
      </c>
      <c r="K14" s="9">
        <v>66</v>
      </c>
      <c r="L14" s="9">
        <v>66</v>
      </c>
      <c r="O14" s="9">
        <v>64</v>
      </c>
      <c r="P14" s="9">
        <v>65</v>
      </c>
      <c r="Q14" s="9">
        <v>66</v>
      </c>
      <c r="R14" s="9">
        <v>66</v>
      </c>
      <c r="U14" s="9">
        <v>65</v>
      </c>
      <c r="V14" s="9">
        <v>65</v>
      </c>
      <c r="W14" s="9">
        <v>65</v>
      </c>
      <c r="X14" s="9">
        <v>65</v>
      </c>
      <c r="AA14" s="9">
        <v>65</v>
      </c>
      <c r="AB14" s="9">
        <v>65</v>
      </c>
      <c r="AC14" s="9">
        <v>65</v>
      </c>
      <c r="AD14" s="9">
        <v>66</v>
      </c>
      <c r="AG14" s="9">
        <v>64</v>
      </c>
      <c r="AH14" s="9">
        <v>65</v>
      </c>
      <c r="AI14" s="9">
        <v>66</v>
      </c>
      <c r="AJ14" s="9">
        <v>66</v>
      </c>
      <c r="AM14" s="9">
        <v>64</v>
      </c>
      <c r="AN14" s="9">
        <v>65</v>
      </c>
      <c r="AO14" s="9">
        <v>66</v>
      </c>
      <c r="AP14" s="9">
        <v>66</v>
      </c>
    </row>
    <row r="15" spans="2:43">
      <c r="B15" t="s">
        <v>301</v>
      </c>
      <c r="C15" s="9">
        <v>61</v>
      </c>
      <c r="D15" s="9">
        <v>63</v>
      </c>
      <c r="E15" s="9">
        <v>64</v>
      </c>
      <c r="F15" s="9">
        <v>62</v>
      </c>
      <c r="I15" s="9">
        <v>61</v>
      </c>
      <c r="J15" s="9">
        <v>63</v>
      </c>
      <c r="K15" s="9">
        <v>64</v>
      </c>
      <c r="L15" s="9">
        <v>62</v>
      </c>
      <c r="O15" s="9">
        <v>61</v>
      </c>
      <c r="P15" s="9">
        <v>63</v>
      </c>
      <c r="Q15" s="9">
        <v>64</v>
      </c>
      <c r="R15" s="9">
        <v>61</v>
      </c>
      <c r="U15" s="9">
        <v>63</v>
      </c>
      <c r="V15" s="9">
        <v>63</v>
      </c>
      <c r="W15" s="9">
        <v>63</v>
      </c>
      <c r="X15" s="9">
        <v>61</v>
      </c>
      <c r="AA15" s="9">
        <v>62</v>
      </c>
      <c r="AB15" s="9">
        <v>63</v>
      </c>
      <c r="AC15" s="9">
        <v>63</v>
      </c>
      <c r="AD15" s="9">
        <v>62</v>
      </c>
      <c r="AG15" s="9">
        <v>61</v>
      </c>
      <c r="AH15" s="9">
        <v>63</v>
      </c>
      <c r="AI15" s="9">
        <v>64</v>
      </c>
      <c r="AJ15" s="9">
        <v>62</v>
      </c>
      <c r="AM15" s="9">
        <v>61</v>
      </c>
      <c r="AN15" s="9">
        <v>63</v>
      </c>
      <c r="AO15" s="9">
        <v>64</v>
      </c>
      <c r="AP15" s="9">
        <v>62</v>
      </c>
    </row>
    <row r="17" spans="2:3">
      <c r="B17" t="s">
        <v>296</v>
      </c>
      <c r="C17">
        <v>5</v>
      </c>
    </row>
    <row r="18" spans="2:3">
      <c r="B18" t="s">
        <v>297</v>
      </c>
      <c r="C18">
        <v>6</v>
      </c>
    </row>
    <row r="19" spans="2:3">
      <c r="B19" t="s">
        <v>298</v>
      </c>
      <c r="C1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Transaction</vt:lpstr>
      <vt:lpstr>Model</vt:lpstr>
      <vt:lpstr>IS</vt:lpstr>
      <vt:lpstr>DATES</vt:lpstr>
      <vt:lpstr>Forecast Logic</vt:lpstr>
      <vt:lpstr>SYS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Luke Harris</cp:lastModifiedBy>
  <dcterms:created xsi:type="dcterms:W3CDTF">2026-08-19T18:24:02Z</dcterms:created>
  <dcterms:modified xsi:type="dcterms:W3CDTF">2026-08-19T18:44:20Z</dcterms:modified>
</cp:coreProperties>
</file>